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958" activeTab="5"/>
  </bookViews>
  <sheets>
    <sheet name="тариф" sheetId="1" r:id="rId1"/>
    <sheet name="прил 1" sheetId="2" r:id="rId2"/>
    <sheet name="прил 2" sheetId="3" r:id="rId3"/>
    <sheet name="прил 3" sheetId="4" r:id="rId4"/>
    <sheet name="прил 4" sheetId="5" r:id="rId5"/>
    <sheet name="прил 5" sheetId="6" r:id="rId6"/>
    <sheet name="смета 2019" sheetId="7" r:id="rId7"/>
  </sheets>
  <definedNames>
    <definedName name="Excel_BuiltIn_Print_Area">#REF!</definedName>
    <definedName name="Excel_BuiltIn_Print_Area_1">(#REF!,#REF!)</definedName>
    <definedName name="Excel_BuiltIn_Print_Area_2">#REF!</definedName>
    <definedName name="Excel_BuiltIn_Print_Titles">#REF!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_xlnm.Print_Area" localSheetId="1">'прил 1'!$A$1:$E$17</definedName>
    <definedName name="_xlnm.Print_Area" localSheetId="2">'прил 2'!$A$1:$E$19</definedName>
    <definedName name="_xlnm.Print_Area" localSheetId="3">'прил 3'!$A$1:$F$23</definedName>
    <definedName name="_xlnm.Print_Area" localSheetId="4">'прил 4'!$A$1:$C$26</definedName>
    <definedName name="_xlnm.Print_Area" localSheetId="5">'прил 5'!$A$1:$C$25</definedName>
    <definedName name="_xlnm.Print_Area" localSheetId="6">'смета 2019'!$A$1:$G$24</definedName>
  </definedNames>
  <calcPr calcId="124519" refMode="R1C1"/>
</workbook>
</file>

<file path=xl/calcChain.xml><?xml version="1.0" encoding="utf-8"?>
<calcChain xmlns="http://schemas.openxmlformats.org/spreadsheetml/2006/main">
  <c r="C17" i="6"/>
  <c r="G23" i="7"/>
  <c r="G22"/>
  <c r="G21"/>
  <c r="G20"/>
  <c r="G19"/>
  <c r="G18"/>
  <c r="G17"/>
  <c r="G16"/>
  <c r="G15"/>
  <c r="G14"/>
  <c r="G13"/>
  <c r="G12"/>
  <c r="F20" i="4" l="1"/>
  <c r="E15" i="2" l="1"/>
  <c r="A15"/>
  <c r="F16" i="4" l="1"/>
  <c r="F17"/>
  <c r="F18"/>
  <c r="F19"/>
  <c r="F15"/>
  <c r="A6" i="2" l="1"/>
  <c r="C9" i="5" l="1"/>
  <c r="E12" i="2" l="1"/>
  <c r="E11"/>
  <c r="A23" i="6" l="1"/>
  <c r="A24" i="5"/>
  <c r="A21" i="4"/>
  <c r="A17" i="3"/>
  <c r="C23" i="6" l="1"/>
  <c r="C24" i="5"/>
  <c r="E21" i="4"/>
  <c r="E17" i="3"/>
  <c r="C18" i="5" l="1"/>
  <c r="C16"/>
  <c r="C15"/>
  <c r="C14"/>
  <c r="C12"/>
  <c r="C11"/>
  <c r="C17"/>
  <c r="C12" i="6"/>
  <c r="C13" i="2"/>
  <c r="E13" s="1"/>
  <c r="E14" s="1"/>
  <c r="E24" i="7"/>
  <c r="C12" i="4"/>
  <c r="F12" s="1"/>
  <c r="A6" i="5"/>
  <c r="C13" i="4"/>
  <c r="F13" s="1"/>
  <c r="C11"/>
  <c r="F11" s="1"/>
  <c r="C14"/>
  <c r="F14" s="1"/>
  <c r="A6" i="6"/>
  <c r="A6" i="4"/>
  <c r="A7" i="3"/>
  <c r="C10" i="5" l="1"/>
  <c r="C21" s="1"/>
  <c r="C13" i="6"/>
  <c r="G24" i="7"/>
  <c r="F24"/>
  <c r="C11" i="6" l="1"/>
  <c r="C22" i="5"/>
  <c r="C23" s="1"/>
  <c r="C14" i="6" s="1"/>
  <c r="C15" l="1"/>
  <c r="C18" l="1"/>
  <c r="D17" i="1" s="1"/>
  <c r="C22" i="6" l="1"/>
</calcChain>
</file>

<file path=xl/sharedStrings.xml><?xml version="1.0" encoding="utf-8"?>
<sst xmlns="http://schemas.openxmlformats.org/spreadsheetml/2006/main" count="163" uniqueCount="123">
  <si>
    <t>СОГЛАСОВАНО:</t>
  </si>
  <si>
    <t>(подпись)</t>
  </si>
  <si>
    <t>(Ф И О)</t>
  </si>
  <si>
    <t>«_____» ________________________  20 ____ года</t>
  </si>
  <si>
    <t>Тариф на платные услуги, оказываемые</t>
  </si>
  <si>
    <t>(наименование муниципального учреждения)</t>
  </si>
  <si>
    <t>п/п</t>
  </si>
  <si>
    <t>Наименование услуги</t>
  </si>
  <si>
    <t>«____»   ________________ 20____ года</t>
  </si>
  <si>
    <t>Расчет затрат на оплату труда основного персонала</t>
  </si>
  <si>
    <t>(наименование платной услуги)</t>
  </si>
  <si>
    <t>Должность (лица, выполняющие работы по гражданско-правовым договорам)</t>
  </si>
  <si>
    <t>Среднемесячная заработная плата, включая расходы на оплату страховых взносов на выплаты по оплате труда (вознаграждения, лиц, выполняющих работу по гражданско-правовым договорам) (руб)</t>
  </si>
  <si>
    <t>Месячный фонд рабочго времени (час)</t>
  </si>
  <si>
    <t xml:space="preserve">Затраты на оплату труда персонала (руб)  гр 5 = гр 2/ гр 3 х гр 4 </t>
  </si>
  <si>
    <t>х</t>
  </si>
  <si>
    <t>Исполнитель ____________________</t>
  </si>
  <si>
    <t>Расчет затрат на материальные запасы</t>
  </si>
  <si>
    <t>Наименование материальных запасов</t>
  </si>
  <si>
    <t>Единица измерения</t>
  </si>
  <si>
    <t>Расход (в единицах измерения)</t>
  </si>
  <si>
    <t>Цена за единицу, руб</t>
  </si>
  <si>
    <t xml:space="preserve">Всего затраты на материальные запасы, (руб)  гр 5 =  гр 3 х гр 4 </t>
  </si>
  <si>
    <t>Расчет суммы начисленной амортизации оборудования</t>
  </si>
  <si>
    <t>Наименование оборудования</t>
  </si>
  <si>
    <t>Балансовая стоимость</t>
  </si>
  <si>
    <t>Годовая норма износа (%)</t>
  </si>
  <si>
    <t>Годовая норма времени работы оборудования (час)</t>
  </si>
  <si>
    <t>Норма времени работы оборудования в процессе оказания платной услуги (час)</t>
  </si>
  <si>
    <t>Сумма начисленной амортизации  гр 6 =  гр 2 х гр 3 х гр 5/ гр 4</t>
  </si>
  <si>
    <t>Расчет накладных затрат</t>
  </si>
  <si>
    <t>Прогноз затрат на административно-управленческий, вспомогательный и обслуживающий персонал</t>
  </si>
  <si>
    <t>Прогноз затрат общехозяйственного назначения:</t>
  </si>
  <si>
    <t>- материальные запасы (КОСГУ 340)</t>
  </si>
  <si>
    <t>- услуги связи (КОСГУ 221)</t>
  </si>
  <si>
    <t>- транспортные расходы (КОСГУ 222)</t>
  </si>
  <si>
    <t>- коммунальные услуги (КОСГУ 223)</t>
  </si>
  <si>
    <t>- услуги по содержанию имущества (КОСГУ 225)</t>
  </si>
  <si>
    <t>- затраты на уплату налогов (КОСГУ 290)</t>
  </si>
  <si>
    <t>Прогноз суммы начисленной амортизации имущества общехозяйственного назначения</t>
  </si>
  <si>
    <t>Прогноз суммарного фонда оплаты труда основного персонала</t>
  </si>
  <si>
    <t>Коэффициент накладных затрат  стр 5 = ( ( стр 1 + стр 2 + стр 3 ) ) / стр 4</t>
  </si>
  <si>
    <t>Затраты на основной персонал, учавствующий в предоставлении платной услуги</t>
  </si>
  <si>
    <t>Расчет тарифа на оказание платной услуги</t>
  </si>
  <si>
    <t>Наименование статей затрат</t>
  </si>
  <si>
    <t>Затраты на оплату труда основного персонала</t>
  </si>
  <si>
    <t>Затраты материальных запасов</t>
  </si>
  <si>
    <t>Сумма начисленой амортизации оборудования, используемого при оказании платной услуги</t>
  </si>
  <si>
    <t>Накладные затраты, относимые на платные услуги</t>
  </si>
  <si>
    <t>Итого затрат</t>
  </si>
  <si>
    <t>Налоги, не учтенные в строках 1-4</t>
  </si>
  <si>
    <t>Приложение к постановлению Администрации города Вологды от 01 03 2012 № 1055</t>
  </si>
  <si>
    <t>Приложение № 1</t>
  </si>
  <si>
    <t>к Методике определения размера тарифа на услуги муниципальных учреждений муниципального образования «Города Вологда», оказываемые для граждан и юридических лиц за плату</t>
  </si>
  <si>
    <t>Итого:</t>
  </si>
  <si>
    <t>Приложение № 2</t>
  </si>
  <si>
    <t>Приложение № 3</t>
  </si>
  <si>
    <t>Приложение № 4</t>
  </si>
  <si>
    <t>Итого накладные затраты (стр 7 = стр 5 х стр 6)</t>
  </si>
  <si>
    <t>Руководитель органа Администрации города Вологды, осуществляющего функции и полномочия учредителя муниципального учреждения</t>
  </si>
  <si>
    <t>Норма времени на оказание платной услуги (60 мин.= 1час)</t>
  </si>
  <si>
    <t>(Ф.И.О.)</t>
  </si>
  <si>
    <t>«____»   ___________ 20____ года</t>
  </si>
  <si>
    <t xml:space="preserve">                      (Ф.И.О.)</t>
  </si>
  <si>
    <t xml:space="preserve">                                                                (подпись)                   </t>
  </si>
  <si>
    <t>Тариф на платную услугу</t>
  </si>
  <si>
    <t>Приложение № 5</t>
  </si>
  <si>
    <t xml:space="preserve">        (подпись)                   (Ф.И.О.)</t>
  </si>
  <si>
    <t xml:space="preserve">Спортивное табло </t>
  </si>
  <si>
    <t>Баскетбольная стойка (2 шт.)</t>
  </si>
  <si>
    <t>Ворота 7.32 *2.44 м  (2 шт.)</t>
  </si>
  <si>
    <t>Заградительная сетка</t>
  </si>
  <si>
    <t xml:space="preserve"> СМЕТА  РАСХОДОВ</t>
  </si>
  <si>
    <t>Организация:</t>
  </si>
  <si>
    <t>Лицевой счет</t>
  </si>
  <si>
    <t>20306Ш90150</t>
  </si>
  <si>
    <t>34264396</t>
  </si>
  <si>
    <t>Единица измерения : руб.</t>
  </si>
  <si>
    <t>Наименование</t>
  </si>
  <si>
    <t>КОСГУ</t>
  </si>
  <si>
    <t>Тип средств</t>
  </si>
  <si>
    <t>Субсидия</t>
  </si>
  <si>
    <t>Платные</t>
  </si>
  <si>
    <t>РАСХОДЫ</t>
  </si>
  <si>
    <t>Заработная плата</t>
  </si>
  <si>
    <t>00.00.00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</si>
  <si>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</si>
  <si>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</si>
  <si>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</si>
  <si>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</si>
  <si>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</si>
  <si>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</si>
  <si>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</si>
  <si>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 xml:space="preserve">Прочие работы, услуги                          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</si>
  <si>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</si>
  <si>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</si>
  <si>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</si>
  <si>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ИТОГО расходов:</t>
  </si>
  <si>
    <t xml:space="preserve"> - прочие услуги (КОСГУ 226)</t>
  </si>
  <si>
    <t xml:space="preserve">  приобретение основных средств (КОСГУ 310)</t>
  </si>
  <si>
    <t>Тариф, руб (60 мин.= 1 час)                            -  Сумма (руб)</t>
  </si>
  <si>
    <t>Средняя наполняемость группы (человек)</t>
  </si>
  <si>
    <t xml:space="preserve">Стоимость услуги на 1 человека при групповом занятии </t>
  </si>
  <si>
    <t>Дежурный по спортивному залу</t>
  </si>
  <si>
    <t>Сумма на год</t>
  </si>
  <si>
    <t>факт за 2016 год</t>
  </si>
  <si>
    <t xml:space="preserve">                                                      (подпись)    </t>
  </si>
  <si>
    <t>МБОУДОД СДЮСШОР № 2 по баскетболу</t>
  </si>
  <si>
    <t>Инструктор-методист</t>
  </si>
  <si>
    <t>Спортивное табло (универсальное)</t>
  </si>
  <si>
    <t>Табло атаки ДИАН ТА  250,2 (секундомер)</t>
  </si>
  <si>
    <t>Тариф, руб /мес.                                       (2 занятия в неделю; 1 занятие = 2 акад.часа; 1 акад. час=45 мин.; группа 4-20 чел.)</t>
  </si>
  <si>
    <t>Д.П. Жиобакас</t>
  </si>
  <si>
    <t>муниципальным бюджетным  учреждением "Спортивная школа олимпийского резерва  по баскетболу"</t>
  </si>
  <si>
    <t xml:space="preserve">Тренер </t>
  </si>
  <si>
    <t>Щит баскетбольный  (1 шт)</t>
  </si>
  <si>
    <t>Щит баскетбольный (2 шт)</t>
  </si>
  <si>
    <t>Щит баскетбольный  (3 шт)</t>
  </si>
  <si>
    <t>Рентабельность 37,8 %</t>
  </si>
  <si>
    <t>Дополнительная общеразвивающая программа по баскетболу для детей возраста12-16 лет (объем 16 академических часов на 1 месяц)</t>
  </si>
  <si>
    <t>на  2019  год</t>
  </si>
  <si>
    <t>Директор ______________________________</t>
  </si>
  <si>
    <t>Фролова М.Н.</t>
  </si>
</sst>
</file>

<file path=xl/styles.xml><?xml version="1.0" encoding="utf-8"?>
<styleSheet xmlns="http://schemas.openxmlformats.org/spreadsheetml/2006/main">
  <numFmts count="6">
    <numFmt numFmtId="164" formatCode="_-* #,##0.00&quot;р.&quot;_-;\-* #,##0.00&quot;р.&quot;_-;_-* &quot;-&quot;??&quot;р.&quot;_-;_-@_-"/>
    <numFmt numFmtId="165" formatCode="_(* #,##0.00_);_(* \(#,##0.00\);_(* \-??_);_(@_)"/>
    <numFmt numFmtId="166" formatCode="#,###.00"/>
    <numFmt numFmtId="167" formatCode="#,##0.00_р_."/>
    <numFmt numFmtId="168" formatCode="0.0"/>
    <numFmt numFmtId="169" formatCode="0.00;[Red]0.00"/>
  </numFmts>
  <fonts count="25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3"/>
      <name val="Times New Roman"/>
      <family val="1"/>
      <charset val="204"/>
    </font>
    <font>
      <sz val="11"/>
      <name val="Arial"/>
      <family val="2"/>
      <charset val="204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u/>
      <sz val="12"/>
      <name val="Times New Roman"/>
      <family val="1"/>
      <charset val="204"/>
    </font>
    <font>
      <u/>
      <sz val="10"/>
      <name val="Arial"/>
      <family val="2"/>
      <charset val="204"/>
    </font>
    <font>
      <sz val="8"/>
      <name val="Times New Roman"/>
      <family val="1"/>
      <charset val="204"/>
    </font>
    <font>
      <sz val="8.5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family val="2"/>
      <charset val="204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1" fillId="0" borderId="0" applyFill="0" applyBorder="0" applyAlignment="0" applyProtection="0"/>
    <xf numFmtId="165" fontId="17" fillId="0" borderId="0" applyFill="0" applyBorder="0" applyAlignment="0" applyProtection="0"/>
  </cellStyleXfs>
  <cellXfs count="23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0" xfId="0" applyFont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/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/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34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center" vertical="center" wrapText="1"/>
    </xf>
    <xf numFmtId="4" fontId="5" fillId="0" borderId="42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center" wrapText="1"/>
    </xf>
    <xf numFmtId="4" fontId="5" fillId="0" borderId="4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46" xfId="0" applyNumberFormat="1" applyFont="1" applyBorder="1" applyAlignment="1">
      <alignment horizontal="center" vertical="center" wrapText="1"/>
    </xf>
    <xf numFmtId="0" fontId="5" fillId="0" borderId="47" xfId="0" applyFont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4" fillId="0" borderId="0" xfId="0" applyFont="1"/>
    <xf numFmtId="0" fontId="9" fillId="0" borderId="48" xfId="0" applyFont="1" applyBorder="1" applyAlignment="1">
      <alignment horizontal="left" vertical="center" wrapText="1"/>
    </xf>
    <xf numFmtId="4" fontId="16" fillId="0" borderId="49" xfId="0" applyNumberFormat="1" applyFont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 wrapText="1"/>
    </xf>
    <xf numFmtId="165" fontId="3" fillId="0" borderId="32" xfId="6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165" fontId="3" fillId="0" borderId="33" xfId="6" applyFont="1" applyFill="1" applyBorder="1" applyAlignment="1" applyProtection="1">
      <alignment vertical="center"/>
    </xf>
    <xf numFmtId="0" fontId="16" fillId="0" borderId="50" xfId="0" applyFont="1" applyBorder="1" applyAlignment="1">
      <alignment horizontal="right" vertical="center" wrapText="1"/>
    </xf>
    <xf numFmtId="4" fontId="16" fillId="0" borderId="51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right" vertical="center" wrapText="1"/>
    </xf>
    <xf numFmtId="4" fontId="16" fillId="0" borderId="5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7" fillId="0" borderId="0" xfId="0" applyFont="1"/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67" fontId="3" fillId="0" borderId="4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9" fontId="3" fillId="0" borderId="1" xfId="5" applyFont="1" applyFill="1" applyBorder="1" applyAlignment="1">
      <alignment horizontal="center" vertical="center" wrapText="1"/>
    </xf>
    <xf numFmtId="9" fontId="3" fillId="0" borderId="11" xfId="5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8" fillId="0" borderId="0" xfId="0" applyFont="1"/>
    <xf numFmtId="0" fontId="3" fillId="0" borderId="54" xfId="0" applyFont="1" applyFill="1" applyBorder="1" applyAlignment="1">
      <alignment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4" fontId="3" fillId="0" borderId="58" xfId="0" applyNumberFormat="1" applyFont="1" applyBorder="1" applyAlignment="1">
      <alignment horizontal="center" vertical="center" wrapText="1"/>
    </xf>
    <xf numFmtId="166" fontId="3" fillId="0" borderId="48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2" fontId="3" fillId="0" borderId="54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6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60" xfId="0" applyFont="1" applyFill="1" applyBorder="1" applyAlignment="1">
      <alignment horizontal="center" vertical="center"/>
    </xf>
    <xf numFmtId="164" fontId="22" fillId="0" borderId="0" xfId="1" applyFont="1" applyFill="1" applyBorder="1" applyAlignment="1" applyProtection="1">
      <alignment vertical="center" wrapText="1"/>
    </xf>
    <xf numFmtId="164" fontId="3" fillId="0" borderId="0" xfId="1" applyFont="1" applyFill="1" applyBorder="1" applyAlignment="1" applyProtection="1">
      <alignment vertical="center" wrapText="1"/>
    </xf>
    <xf numFmtId="164" fontId="5" fillId="0" borderId="0" xfId="1" applyFont="1" applyFill="1" applyBorder="1" applyAlignment="1" applyProtection="1">
      <alignment vertical="center" wrapText="1"/>
    </xf>
    <xf numFmtId="0" fontId="3" fillId="0" borderId="61" xfId="2" applyFont="1" applyBorder="1" applyAlignment="1">
      <alignment horizontal="center" vertical="center" wrapText="1"/>
    </xf>
    <xf numFmtId="0" fontId="3" fillId="0" borderId="62" xfId="3" applyFont="1" applyBorder="1" applyAlignment="1">
      <alignment horizontal="center" vertical="center" wrapText="1"/>
    </xf>
    <xf numFmtId="0" fontId="3" fillId="0" borderId="63" xfId="3" applyFont="1" applyBorder="1" applyAlignment="1">
      <alignment horizontal="center" vertical="center" wrapText="1"/>
    </xf>
    <xf numFmtId="4" fontId="3" fillId="0" borderId="64" xfId="0" applyNumberFormat="1" applyFont="1" applyBorder="1" applyAlignment="1">
      <alignment horizontal="center" vertical="center" wrapText="1"/>
    </xf>
    <xf numFmtId="0" fontId="3" fillId="0" borderId="65" xfId="3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66" xfId="3" applyFont="1" applyBorder="1" applyAlignment="1">
      <alignment horizontal="center" vertical="center"/>
    </xf>
    <xf numFmtId="0" fontId="3" fillId="0" borderId="67" xfId="3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wrapText="1"/>
    </xf>
    <xf numFmtId="0" fontId="5" fillId="0" borderId="69" xfId="3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0" fontId="3" fillId="0" borderId="70" xfId="3" applyFont="1" applyBorder="1" applyAlignment="1">
      <alignment horizontal="center" vertical="center"/>
    </xf>
    <xf numFmtId="0" fontId="3" fillId="0" borderId="71" xfId="3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2" borderId="73" xfId="0" applyNumberFormat="1" applyFont="1" applyFill="1" applyBorder="1" applyAlignment="1">
      <alignment horizontal="left" vertical="center" wrapText="1"/>
    </xf>
    <xf numFmtId="0" fontId="3" fillId="2" borderId="74" xfId="3" applyNumberFormat="1" applyFont="1" applyFill="1" applyBorder="1" applyAlignment="1">
      <alignment horizontal="center" vertical="center"/>
    </xf>
    <xf numFmtId="49" fontId="3" fillId="2" borderId="75" xfId="3" applyNumberFormat="1" applyFont="1" applyFill="1" applyBorder="1" applyAlignment="1">
      <alignment horizontal="center" vertical="center"/>
    </xf>
    <xf numFmtId="4" fontId="3" fillId="2" borderId="75" xfId="3" applyNumberFormat="1" applyFont="1" applyFill="1" applyBorder="1" applyAlignment="1">
      <alignment horizontal="right" vertical="center"/>
    </xf>
    <xf numFmtId="4" fontId="3" fillId="2" borderId="76" xfId="3" applyNumberFormat="1" applyFont="1" applyFill="1" applyBorder="1" applyAlignment="1">
      <alignment horizontal="right" vertical="center"/>
    </xf>
    <xf numFmtId="4" fontId="3" fillId="0" borderId="77" xfId="0" applyNumberFormat="1" applyFont="1" applyFill="1" applyBorder="1" applyAlignment="1">
      <alignment horizontal="right" vertical="center"/>
    </xf>
    <xf numFmtId="0" fontId="3" fillId="2" borderId="78" xfId="0" applyNumberFormat="1" applyFont="1" applyFill="1" applyBorder="1" applyAlignment="1">
      <alignment horizontal="left" vertical="center" wrapText="1"/>
    </xf>
    <xf numFmtId="0" fontId="3" fillId="2" borderId="60" xfId="3" applyNumberFormat="1" applyFont="1" applyFill="1" applyBorder="1" applyAlignment="1">
      <alignment horizontal="center" vertical="center"/>
    </xf>
    <xf numFmtId="49" fontId="3" fillId="2" borderId="79" xfId="3" applyNumberFormat="1" applyFont="1" applyFill="1" applyBorder="1" applyAlignment="1">
      <alignment horizontal="center" vertical="center"/>
    </xf>
    <xf numFmtId="0" fontId="3" fillId="2" borderId="65" xfId="0" applyNumberFormat="1" applyFont="1" applyFill="1" applyBorder="1" applyAlignment="1">
      <alignment horizontal="left" vertical="center" wrapText="1"/>
    </xf>
    <xf numFmtId="0" fontId="3" fillId="2" borderId="66" xfId="3" applyNumberFormat="1" applyFont="1" applyFill="1" applyBorder="1" applyAlignment="1">
      <alignment horizontal="center" vertical="center"/>
    </xf>
    <xf numFmtId="0" fontId="5" fillId="2" borderId="80" xfId="4" applyNumberFormat="1" applyFont="1" applyFill="1" applyBorder="1" applyAlignment="1">
      <alignment horizontal="right" vertical="center" wrapText="1"/>
    </xf>
    <xf numFmtId="0" fontId="5" fillId="2" borderId="81" xfId="3" applyNumberFormat="1" applyFont="1" applyFill="1" applyBorder="1" applyAlignment="1">
      <alignment horizontal="center" vertical="center"/>
    </xf>
    <xf numFmtId="49" fontId="3" fillId="0" borderId="81" xfId="0" applyNumberFormat="1" applyFont="1" applyFill="1" applyBorder="1" applyAlignment="1">
      <alignment horizontal="center" vertical="center"/>
    </xf>
    <xf numFmtId="4" fontId="5" fillId="0" borderId="82" xfId="0" applyNumberFormat="1" applyFont="1" applyFill="1" applyBorder="1" applyAlignment="1">
      <alignment horizontal="right" vertical="center"/>
    </xf>
    <xf numFmtId="4" fontId="5" fillId="0" borderId="8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right" vertical="center" wrapText="1"/>
    </xf>
    <xf numFmtId="0" fontId="16" fillId="0" borderId="86" xfId="0" applyFont="1" applyBorder="1" applyAlignment="1">
      <alignment horizontal="right" vertical="center" wrapText="1"/>
    </xf>
    <xf numFmtId="4" fontId="16" fillId="0" borderId="87" xfId="0" applyNumberFormat="1" applyFont="1" applyBorder="1" applyAlignment="1">
      <alignment horizontal="center" vertical="center" wrapText="1"/>
    </xf>
    <xf numFmtId="0" fontId="16" fillId="0" borderId="85" xfId="0" applyFont="1" applyBorder="1" applyAlignment="1">
      <alignment vertical="center"/>
    </xf>
    <xf numFmtId="0" fontId="4" fillId="0" borderId="88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2" fontId="16" fillId="0" borderId="87" xfId="0" applyNumberFormat="1" applyFont="1" applyBorder="1" applyAlignment="1">
      <alignment horizontal="center" vertical="center" wrapText="1"/>
    </xf>
    <xf numFmtId="0" fontId="24" fillId="0" borderId="0" xfId="0" applyFont="1"/>
    <xf numFmtId="0" fontId="9" fillId="0" borderId="10" xfId="0" applyFont="1" applyBorder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/>
    <xf numFmtId="168" fontId="0" fillId="0" borderId="0" xfId="0" applyNumberFormat="1"/>
    <xf numFmtId="0" fontId="2" fillId="0" borderId="9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167" fontId="3" fillId="3" borderId="42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Border="1" applyAlignment="1">
      <alignment horizontal="center" vertical="center" wrapText="1"/>
    </xf>
    <xf numFmtId="169" fontId="2" fillId="0" borderId="58" xfId="0" applyNumberFormat="1" applyFont="1" applyBorder="1" applyAlignment="1">
      <alignment horizontal="center" vertical="center" wrapText="1"/>
    </xf>
    <xf numFmtId="4" fontId="5" fillId="3" borderId="42" xfId="0" applyNumberFormat="1" applyFont="1" applyFill="1" applyBorder="1" applyAlignment="1">
      <alignment horizontal="center" vertical="center" wrapText="1"/>
    </xf>
    <xf numFmtId="4" fontId="5" fillId="3" borderId="37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11" fillId="0" borderId="94" xfId="0" applyFont="1" applyBorder="1" applyAlignment="1">
      <alignment horizontal="right" vertical="center" wrapText="1"/>
    </xf>
    <xf numFmtId="0" fontId="11" fillId="0" borderId="95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96" xfId="0" applyFont="1" applyBorder="1" applyAlignment="1">
      <alignment horizontal="center" vertical="center" wrapText="1"/>
    </xf>
    <xf numFmtId="2" fontId="11" fillId="0" borderId="94" xfId="0" applyNumberFormat="1" applyFont="1" applyBorder="1" applyAlignment="1">
      <alignment horizontal="center" vertical="center" wrapText="1"/>
    </xf>
    <xf numFmtId="0" fontId="3" fillId="0" borderId="36" xfId="0" applyFont="1" applyFill="1" applyBorder="1" applyAlignment="1">
      <alignment vertical="center" wrapText="1"/>
    </xf>
    <xf numFmtId="165" fontId="3" fillId="0" borderId="36" xfId="6" applyFont="1" applyFill="1" applyBorder="1" applyAlignment="1" applyProtection="1">
      <alignment vertical="center"/>
    </xf>
    <xf numFmtId="9" fontId="3" fillId="0" borderId="36" xfId="5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2" fontId="3" fillId="0" borderId="36" xfId="0" applyNumberFormat="1" applyFont="1" applyFill="1" applyBorder="1" applyAlignment="1">
      <alignment horizontal="center" vertical="center" wrapText="1"/>
    </xf>
    <xf numFmtId="4" fontId="2" fillId="0" borderId="84" xfId="0" applyNumberFormat="1" applyFont="1" applyBorder="1" applyAlignment="1">
      <alignment horizontal="center" vertical="center" wrapText="1"/>
    </xf>
    <xf numFmtId="166" fontId="2" fillId="0" borderId="56" xfId="0" applyNumberFormat="1" applyFont="1" applyBorder="1" applyAlignment="1">
      <alignment horizontal="center" vertical="center" wrapText="1"/>
    </xf>
    <xf numFmtId="168" fontId="2" fillId="0" borderId="57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4" fillId="0" borderId="89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8" fillId="0" borderId="92" xfId="0" applyFont="1" applyBorder="1" applyAlignment="1">
      <alignment horizontal="left" wrapText="1"/>
    </xf>
    <xf numFmtId="0" fontId="19" fillId="0" borderId="92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6" fillId="0" borderId="85" xfId="0" applyFont="1" applyBorder="1" applyAlignment="1">
      <alignment wrapText="1"/>
    </xf>
    <xf numFmtId="0" fontId="0" fillId="0" borderId="88" xfId="0" applyBorder="1" applyAlignment="1">
      <alignment wrapText="1"/>
    </xf>
  </cellXfs>
  <cellStyles count="7">
    <cellStyle name="Денежный" xfId="1" builtinId="4"/>
    <cellStyle name="Обычный" xfId="0" builtinId="0"/>
    <cellStyle name="Обычный_ПР №13" xfId="2"/>
    <cellStyle name="Обычный_ПР №3" xfId="3"/>
    <cellStyle name="Обычный_Форма сметы" xfId="4"/>
    <cellStyle name="Процентный" xfId="5" builtinId="5"/>
    <cellStyle name="Финансовый" xfId="6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view="pageBreakPreview" topLeftCell="A13" zoomScaleSheetLayoutView="100" workbookViewId="0">
      <selection activeCell="D18" sqref="D18"/>
    </sheetView>
  </sheetViews>
  <sheetFormatPr defaultRowHeight="15"/>
  <cols>
    <col min="1" max="1" width="4.7109375" style="14" customWidth="1"/>
    <col min="2" max="2" width="4.7109375" style="1" customWidth="1"/>
    <col min="3" max="3" width="56.42578125" style="1" customWidth="1"/>
    <col min="4" max="4" width="36.140625" style="1" customWidth="1"/>
    <col min="5" max="5" width="16.28515625" style="1" customWidth="1"/>
    <col min="6" max="6" width="18.140625" style="1" customWidth="1"/>
    <col min="7" max="26" width="12.85546875" style="1" customWidth="1"/>
    <col min="27" max="251" width="9.140625" style="1"/>
    <col min="252" max="16384" width="9.140625" style="14"/>
  </cols>
  <sheetData>
    <row r="1" spans="1:6" ht="54.75" customHeight="1">
      <c r="B1" s="2"/>
      <c r="C1" s="2"/>
      <c r="D1" s="4" t="s">
        <v>51</v>
      </c>
      <c r="E1" s="2"/>
      <c r="F1" s="2"/>
    </row>
    <row r="2" spans="1:6" ht="25.5" customHeight="1">
      <c r="A2" s="83" t="s">
        <v>0</v>
      </c>
      <c r="B2" s="2"/>
      <c r="C2" s="2"/>
      <c r="D2" s="4"/>
      <c r="E2" s="5"/>
      <c r="F2" s="5"/>
    </row>
    <row r="3" spans="1:6" ht="58.5" customHeight="1">
      <c r="A3" s="205" t="s">
        <v>59</v>
      </c>
      <c r="B3" s="206"/>
      <c r="C3" s="206"/>
      <c r="D3" s="4"/>
      <c r="E3" s="5"/>
      <c r="F3" s="5"/>
    </row>
    <row r="4" spans="1:6" ht="46.5" customHeight="1">
      <c r="A4" s="209"/>
      <c r="B4" s="210"/>
      <c r="C4" s="174" t="s">
        <v>112</v>
      </c>
      <c r="D4" s="4"/>
      <c r="E4" s="5"/>
      <c r="F4" s="5"/>
    </row>
    <row r="5" spans="1:6" ht="15.75">
      <c r="A5" s="211" t="s">
        <v>1</v>
      </c>
      <c r="B5" s="212"/>
      <c r="C5" s="2" t="s">
        <v>2</v>
      </c>
      <c r="D5" s="5"/>
      <c r="E5" s="5"/>
      <c r="F5" s="5"/>
    </row>
    <row r="6" spans="1:6" ht="15.75">
      <c r="B6" s="2"/>
      <c r="C6" s="2"/>
      <c r="D6" s="5"/>
      <c r="E6" s="5"/>
      <c r="F6" s="5"/>
    </row>
    <row r="7" spans="1:6" ht="15.75">
      <c r="A7" s="15" t="s">
        <v>3</v>
      </c>
      <c r="B7" s="2"/>
      <c r="C7" s="2"/>
      <c r="D7" s="5"/>
      <c r="E7" s="5"/>
      <c r="F7" s="5"/>
    </row>
    <row r="8" spans="1:6" ht="15.75">
      <c r="B8" s="2"/>
      <c r="C8" s="2"/>
      <c r="D8" s="5"/>
      <c r="E8" s="5"/>
      <c r="F8" s="5"/>
    </row>
    <row r="9" spans="1:6" ht="15.75">
      <c r="B9" s="2"/>
      <c r="C9" s="2"/>
      <c r="D9" s="5"/>
      <c r="E9" s="5"/>
      <c r="F9" s="5"/>
    </row>
    <row r="10" spans="1:6" ht="21" customHeight="1">
      <c r="B10" s="213" t="s">
        <v>4</v>
      </c>
      <c r="C10" s="213"/>
      <c r="D10" s="213"/>
      <c r="E10" s="2"/>
      <c r="F10" s="2"/>
    </row>
    <row r="11" spans="1:6" ht="51" customHeight="1">
      <c r="B11" s="214" t="s">
        <v>113</v>
      </c>
      <c r="C11" s="214"/>
      <c r="D11" s="214"/>
      <c r="E11" s="3"/>
      <c r="F11" s="2"/>
    </row>
    <row r="12" spans="1:6" ht="12.75" customHeight="1">
      <c r="B12" s="215" t="s">
        <v>5</v>
      </c>
      <c r="C12" s="215"/>
      <c r="D12" s="215"/>
      <c r="E12" s="2"/>
      <c r="F12" s="2"/>
    </row>
    <row r="13" spans="1:6" ht="16.5" thickBot="1">
      <c r="B13" s="2"/>
      <c r="C13" s="2"/>
      <c r="D13" s="2"/>
      <c r="E13" s="2"/>
      <c r="F13" s="2"/>
    </row>
    <row r="14" spans="1:6" ht="65.25" customHeight="1">
      <c r="B14" s="18" t="s">
        <v>6</v>
      </c>
      <c r="C14" s="19" t="s">
        <v>7</v>
      </c>
      <c r="D14" s="20" t="s">
        <v>111</v>
      </c>
      <c r="E14" s="14"/>
      <c r="F14" s="14"/>
    </row>
    <row r="15" spans="1:6" ht="15.75" thickBot="1">
      <c r="B15" s="21">
        <v>1</v>
      </c>
      <c r="C15" s="22">
        <v>2</v>
      </c>
      <c r="D15" s="23">
        <v>3</v>
      </c>
      <c r="E15" s="14"/>
      <c r="F15" s="14"/>
    </row>
    <row r="16" spans="1:6" ht="24" hidden="1" customHeight="1">
      <c r="B16" s="217"/>
      <c r="C16" s="218"/>
      <c r="D16" s="219"/>
      <c r="E16" s="14"/>
      <c r="F16" s="14"/>
    </row>
    <row r="17" spans="1:7" ht="70.5" customHeight="1" thickBot="1">
      <c r="B17" s="24">
        <v>1</v>
      </c>
      <c r="C17" s="84" t="s">
        <v>119</v>
      </c>
      <c r="D17" s="85">
        <f>'прил 5'!C18</f>
        <v>1440.0019494145208</v>
      </c>
      <c r="E17" s="14"/>
      <c r="F17" s="3"/>
      <c r="G17" s="3"/>
    </row>
    <row r="18" spans="1:7" ht="63.75" customHeight="1">
      <c r="A18" s="216" t="s">
        <v>121</v>
      </c>
      <c r="B18" s="216"/>
      <c r="C18" s="216"/>
      <c r="D18" s="204" t="s">
        <v>122</v>
      </c>
      <c r="E18" s="2"/>
      <c r="F18" s="177"/>
    </row>
    <row r="19" spans="1:7">
      <c r="C19" s="10" t="s">
        <v>106</v>
      </c>
      <c r="D19" s="10"/>
    </row>
    <row r="20" spans="1:7" ht="31.5" customHeight="1">
      <c r="A20" s="220" t="s">
        <v>8</v>
      </c>
      <c r="B20" s="220"/>
      <c r="C20" s="220"/>
      <c r="D20" s="10"/>
    </row>
    <row r="21" spans="1:7" ht="12.75" customHeight="1">
      <c r="A21" s="207"/>
      <c r="B21" s="207"/>
      <c r="C21" s="207"/>
      <c r="D21" s="10"/>
    </row>
    <row r="24" spans="1:7" ht="12.75" customHeight="1">
      <c r="B24" s="208"/>
      <c r="C24" s="208"/>
    </row>
  </sheetData>
  <sheetProtection selectLockedCells="1" selectUnlockedCells="1"/>
  <mergeCells count="11">
    <mergeCell ref="A3:C3"/>
    <mergeCell ref="A21:C21"/>
    <mergeCell ref="B24:C24"/>
    <mergeCell ref="A4:B4"/>
    <mergeCell ref="A5:B5"/>
    <mergeCell ref="B10:D10"/>
    <mergeCell ref="B11:D11"/>
    <mergeCell ref="B12:D12"/>
    <mergeCell ref="A18:C18"/>
    <mergeCell ref="B16:D16"/>
    <mergeCell ref="A20:C20"/>
  </mergeCells>
  <phoneticPr fontId="8" type="noConversion"/>
  <pageMargins left="1.48" right="0.21" top="0.42" bottom="0.78749999999999998" header="0.51180555555555551" footer="0.51180555555555551"/>
  <pageSetup paperSize="9" scale="83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9"/>
  <sheetViews>
    <sheetView view="pageBreakPreview" topLeftCell="A11" zoomScaleSheetLayoutView="100" workbookViewId="0">
      <selection activeCell="E16" sqref="E16"/>
    </sheetView>
  </sheetViews>
  <sheetFormatPr defaultRowHeight="15"/>
  <cols>
    <col min="1" max="1" width="30.28515625" style="1" customWidth="1"/>
    <col min="2" max="2" width="24.28515625" style="1" customWidth="1"/>
    <col min="3" max="3" width="14.5703125" style="1" customWidth="1"/>
    <col min="4" max="4" width="12.7109375" style="1" customWidth="1"/>
    <col min="5" max="5" width="17.42578125" style="1" customWidth="1"/>
    <col min="6" max="25" width="12.85546875" style="1" customWidth="1"/>
    <col min="26" max="250" width="9.140625" style="1"/>
  </cols>
  <sheetData>
    <row r="1" spans="1:250" ht="12.75" customHeight="1">
      <c r="A1" s="2"/>
      <c r="B1" s="2"/>
      <c r="C1" s="207" t="s">
        <v>52</v>
      </c>
      <c r="D1" s="207"/>
      <c r="E1" s="207"/>
    </row>
    <row r="2" spans="1:250" ht="84.75" customHeight="1">
      <c r="A2" s="2"/>
      <c r="B2" s="2"/>
      <c r="C2" s="207" t="s">
        <v>53</v>
      </c>
      <c r="D2" s="207"/>
      <c r="E2" s="207"/>
    </row>
    <row r="3" spans="1:250" ht="15.75">
      <c r="A3" s="2"/>
      <c r="B3" s="2"/>
      <c r="C3" s="5"/>
      <c r="D3" s="5"/>
      <c r="E3" s="5"/>
    </row>
    <row r="4" spans="1:250" ht="29.25" customHeight="1">
      <c r="A4" s="221" t="s">
        <v>9</v>
      </c>
      <c r="B4" s="221"/>
      <c r="C4" s="221"/>
      <c r="D4" s="221"/>
      <c r="E4" s="221"/>
    </row>
    <row r="5" spans="1:250" ht="12.75" customHeight="1">
      <c r="A5" s="3"/>
      <c r="B5" s="3"/>
      <c r="C5" s="3"/>
      <c r="D5" s="3"/>
      <c r="E5" s="3"/>
    </row>
    <row r="6" spans="1:250" ht="53.25" customHeight="1">
      <c r="A6" s="222" t="str">
        <f>тариф!B11</f>
        <v>муниципальным бюджетным  учреждением "Спортивная школа олимпийского резерва  по баскетболу"</v>
      </c>
      <c r="B6" s="222"/>
      <c r="C6" s="222"/>
      <c r="D6" s="222"/>
      <c r="E6" s="222"/>
    </row>
    <row r="7" spans="1:250" ht="12.75" customHeight="1">
      <c r="A7" s="223" t="s">
        <v>10</v>
      </c>
      <c r="B7" s="223"/>
      <c r="C7" s="223"/>
      <c r="D7" s="223"/>
      <c r="E7" s="223"/>
    </row>
    <row r="8" spans="1:250" ht="16.5" thickBot="1">
      <c r="A8" s="2"/>
      <c r="B8" s="2"/>
      <c r="C8" s="2"/>
      <c r="D8" s="2"/>
      <c r="E8" s="2"/>
    </row>
    <row r="9" spans="1:250" ht="134.25" customHeight="1">
      <c r="A9" s="29" t="s">
        <v>11</v>
      </c>
      <c r="B9" s="35" t="s">
        <v>12</v>
      </c>
      <c r="C9" s="19" t="s">
        <v>13</v>
      </c>
      <c r="D9" s="31" t="s">
        <v>60</v>
      </c>
      <c r="E9" s="29" t="s">
        <v>14</v>
      </c>
    </row>
    <row r="10" spans="1:250" s="25" customFormat="1" ht="15.75" thickBot="1">
      <c r="A10" s="30">
        <v>1</v>
      </c>
      <c r="B10" s="28">
        <v>2</v>
      </c>
      <c r="C10" s="22">
        <v>3</v>
      </c>
      <c r="D10" s="32">
        <v>4</v>
      </c>
      <c r="E10" s="30">
        <v>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s="25" customFormat="1" ht="26.25" customHeight="1" thickBot="1">
      <c r="A11" s="116" t="s">
        <v>114</v>
      </c>
      <c r="B11" s="184">
        <v>33765</v>
      </c>
      <c r="C11" s="180">
        <v>82.28</v>
      </c>
      <c r="D11" s="181">
        <v>1</v>
      </c>
      <c r="E11" s="183">
        <f>B11/C11*D11</f>
        <v>410.36703937773456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ht="36.75" customHeight="1" thickBot="1">
      <c r="A12" s="115" t="s">
        <v>108</v>
      </c>
      <c r="B12" s="200">
        <v>26734.9</v>
      </c>
      <c r="C12" s="201">
        <v>164.17</v>
      </c>
      <c r="D12" s="202">
        <v>1</v>
      </c>
      <c r="E12" s="203">
        <f>B12/C12*D12</f>
        <v>162.84887616495098</v>
      </c>
    </row>
    <row r="13" spans="1:250" ht="14.25" hidden="1" customHeight="1" thickBot="1">
      <c r="A13" s="116" t="s">
        <v>103</v>
      </c>
      <c r="B13" s="117"/>
      <c r="C13" s="118">
        <f>1970/12</f>
        <v>164.16666666666666</v>
      </c>
      <c r="D13" s="119">
        <v>1</v>
      </c>
      <c r="E13" s="120">
        <f>B13/C13*D13</f>
        <v>0</v>
      </c>
    </row>
    <row r="14" spans="1:250" s="42" customFormat="1" ht="24" customHeight="1" thickBot="1">
      <c r="A14" s="36" t="s">
        <v>54</v>
      </c>
      <c r="B14" s="37" t="s">
        <v>15</v>
      </c>
      <c r="C14" s="38" t="s">
        <v>15</v>
      </c>
      <c r="D14" s="39" t="s">
        <v>15</v>
      </c>
      <c r="E14" s="40">
        <f>SUM(E11:E13)</f>
        <v>573.21591554268548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</row>
    <row r="15" spans="1:250" ht="63.75" customHeight="1">
      <c r="A15" s="224" t="str">
        <f>тариф!A18</f>
        <v>Директор ______________________________</v>
      </c>
      <c r="B15" s="224"/>
      <c r="C15" s="101"/>
      <c r="D15" s="102"/>
      <c r="E15" s="103" t="str">
        <f>тариф!D18</f>
        <v>Фролова М.Н.</v>
      </c>
    </row>
    <row r="16" spans="1:250">
      <c r="C16" s="1" t="s">
        <v>1</v>
      </c>
      <c r="E16" s="1" t="s">
        <v>61</v>
      </c>
    </row>
    <row r="17" spans="1:3" ht="23.25" customHeight="1">
      <c r="A17" s="207" t="s">
        <v>62</v>
      </c>
      <c r="B17" s="207"/>
      <c r="C17" s="207"/>
    </row>
    <row r="19" spans="1:3" ht="12.75" customHeight="1">
      <c r="A19" s="208" t="s">
        <v>16</v>
      </c>
      <c r="B19" s="208"/>
    </row>
  </sheetData>
  <sheetProtection selectLockedCells="1" selectUnlockedCells="1"/>
  <mergeCells count="8">
    <mergeCell ref="A4:E4"/>
    <mergeCell ref="A6:E6"/>
    <mergeCell ref="C1:E1"/>
    <mergeCell ref="C2:E2"/>
    <mergeCell ref="A19:B19"/>
    <mergeCell ref="A7:E7"/>
    <mergeCell ref="A15:B15"/>
    <mergeCell ref="A17:C17"/>
  </mergeCells>
  <phoneticPr fontId="8" type="noConversion"/>
  <pageMargins left="1.5" right="0.25" top="0.41" bottom="0.78749999999999998" header="0.39" footer="0.51180555555555551"/>
  <pageSetup paperSize="9" scale="85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9"/>
  <sheetViews>
    <sheetView view="pageBreakPreview" topLeftCell="A8" zoomScaleSheetLayoutView="100" workbookViewId="0">
      <selection activeCell="B24" sqref="B24"/>
    </sheetView>
  </sheetViews>
  <sheetFormatPr defaultRowHeight="15"/>
  <cols>
    <col min="1" max="1" width="35.5703125" style="1" customWidth="1"/>
    <col min="2" max="2" width="13.7109375" style="1" customWidth="1"/>
    <col min="3" max="3" width="13.28515625" style="1" customWidth="1"/>
    <col min="4" max="4" width="14.5703125" style="1" customWidth="1"/>
    <col min="5" max="5" width="16.85546875" style="1" customWidth="1"/>
    <col min="6" max="25" width="12.85546875" style="1" customWidth="1"/>
    <col min="26" max="250" width="9.140625" style="1"/>
  </cols>
  <sheetData>
    <row r="1" spans="1:250" ht="17.25" customHeight="1">
      <c r="A1" s="2"/>
      <c r="B1" s="2"/>
      <c r="C1" s="207" t="s">
        <v>55</v>
      </c>
      <c r="D1" s="207"/>
      <c r="E1" s="207"/>
    </row>
    <row r="2" spans="1:250" ht="82.5" customHeight="1">
      <c r="A2" s="2"/>
      <c r="B2" s="2"/>
      <c r="C2" s="207" t="s">
        <v>53</v>
      </c>
      <c r="D2" s="207"/>
      <c r="E2" s="207"/>
    </row>
    <row r="3" spans="1:250" ht="15.75">
      <c r="A3" s="2"/>
      <c r="B3" s="2"/>
      <c r="C3" s="5"/>
      <c r="D3" s="5"/>
      <c r="E3" s="5"/>
    </row>
    <row r="4" spans="1:250" ht="15.75">
      <c r="A4" s="2"/>
      <c r="B4" s="2"/>
      <c r="C4" s="5"/>
      <c r="D4" s="5"/>
      <c r="E4" s="5"/>
    </row>
    <row r="5" spans="1:250" ht="21" customHeight="1">
      <c r="A5" s="213" t="s">
        <v>17</v>
      </c>
      <c r="B5" s="213"/>
      <c r="C5" s="213"/>
      <c r="D5" s="213"/>
      <c r="E5" s="213"/>
    </row>
    <row r="6" spans="1:250" ht="12.75" customHeight="1">
      <c r="A6" s="3"/>
      <c r="B6" s="3"/>
      <c r="C6" s="3"/>
      <c r="D6" s="3"/>
      <c r="E6" s="3"/>
    </row>
    <row r="7" spans="1:250" ht="54.75" customHeight="1">
      <c r="A7" s="222" t="str">
        <f>'прил 1'!A6:E6</f>
        <v>муниципальным бюджетным  учреждением "Спортивная школа олимпийского резерва  по баскетболу"</v>
      </c>
      <c r="B7" s="222"/>
      <c r="C7" s="222"/>
      <c r="D7" s="222"/>
      <c r="E7" s="222"/>
      <c r="F7" s="11"/>
    </row>
    <row r="8" spans="1:250" ht="12.75" customHeight="1">
      <c r="A8" s="223" t="s">
        <v>10</v>
      </c>
      <c r="B8" s="223"/>
      <c r="C8" s="223"/>
      <c r="D8" s="223"/>
      <c r="E8" s="223"/>
    </row>
    <row r="9" spans="1:250" ht="9.75" customHeight="1" thickBot="1">
      <c r="A9" s="2"/>
      <c r="B9" s="2"/>
      <c r="C9" s="2"/>
      <c r="D9" s="2"/>
      <c r="E9" s="2"/>
    </row>
    <row r="10" spans="1:250" ht="77.25" customHeight="1">
      <c r="A10" s="29" t="s">
        <v>18</v>
      </c>
      <c r="B10" s="27" t="s">
        <v>19</v>
      </c>
      <c r="C10" s="19" t="s">
        <v>20</v>
      </c>
      <c r="D10" s="31" t="s">
        <v>21</v>
      </c>
      <c r="E10" s="107" t="s">
        <v>22</v>
      </c>
    </row>
    <row r="11" spans="1:250" s="25" customFormat="1" ht="15.75" thickBot="1">
      <c r="A11" s="30">
        <v>1</v>
      </c>
      <c r="B11" s="28">
        <v>2</v>
      </c>
      <c r="C11" s="22">
        <v>3</v>
      </c>
      <c r="D11" s="32">
        <v>4</v>
      </c>
      <c r="E11" s="30">
        <v>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ht="15.75" hidden="1">
      <c r="A12" s="47"/>
      <c r="B12" s="50"/>
      <c r="C12" s="16"/>
      <c r="D12" s="46"/>
      <c r="E12" s="47"/>
    </row>
    <row r="13" spans="1:250" ht="15.75" hidden="1">
      <c r="A13" s="48"/>
      <c r="B13" s="51"/>
      <c r="C13" s="8"/>
      <c r="D13" s="33"/>
      <c r="E13" s="48"/>
    </row>
    <row r="14" spans="1:250" ht="15.75" hidden="1">
      <c r="A14" s="48"/>
      <c r="B14" s="51"/>
      <c r="C14" s="8"/>
      <c r="D14" s="33"/>
      <c r="E14" s="48"/>
    </row>
    <row r="15" spans="1:250" ht="16.5" hidden="1" thickBot="1">
      <c r="A15" s="49"/>
      <c r="B15" s="52"/>
      <c r="C15" s="26"/>
      <c r="D15" s="34"/>
      <c r="E15" s="49"/>
    </row>
    <row r="16" spans="1:250" s="54" customFormat="1" ht="30.75" customHeight="1" thickBot="1">
      <c r="A16" s="36" t="s">
        <v>54</v>
      </c>
      <c r="B16" s="37" t="s">
        <v>15</v>
      </c>
      <c r="C16" s="38" t="s">
        <v>15</v>
      </c>
      <c r="D16" s="39" t="s">
        <v>15</v>
      </c>
      <c r="E16" s="40">
        <v>0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</row>
    <row r="17" spans="1:5" ht="63.75" customHeight="1">
      <c r="A17" s="224" t="str">
        <f>'прил 1'!A15:B15</f>
        <v>Директор ______________________________</v>
      </c>
      <c r="B17" s="224"/>
      <c r="C17" s="101"/>
      <c r="D17" s="102"/>
      <c r="E17" s="103" t="str">
        <f>'прил 1'!E15</f>
        <v>Фролова М.Н.</v>
      </c>
    </row>
    <row r="18" spans="1:5">
      <c r="C18" s="1" t="s">
        <v>1</v>
      </c>
      <c r="E18" s="1" t="s">
        <v>61</v>
      </c>
    </row>
    <row r="19" spans="1:5" ht="23.25" customHeight="1">
      <c r="A19" s="207" t="s">
        <v>62</v>
      </c>
      <c r="B19" s="207"/>
      <c r="C19" s="207"/>
    </row>
  </sheetData>
  <sheetProtection selectLockedCells="1" selectUnlockedCells="1"/>
  <mergeCells count="7">
    <mergeCell ref="C1:E1"/>
    <mergeCell ref="C2:E2"/>
    <mergeCell ref="A17:B17"/>
    <mergeCell ref="A19:C19"/>
    <mergeCell ref="A8:E8"/>
    <mergeCell ref="A5:E5"/>
    <mergeCell ref="A7:E7"/>
  </mergeCells>
  <phoneticPr fontId="8" type="noConversion"/>
  <pageMargins left="1.46" right="0.25416666666666665" top="0.56999999999999995" bottom="0.78749999999999998" header="0.51180555555555551" footer="0.51180555555555551"/>
  <pageSetup paperSize="9" scale="90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view="pageBreakPreview" zoomScaleSheetLayoutView="100" workbookViewId="0">
      <selection activeCell="A4" sqref="A4:F4"/>
    </sheetView>
  </sheetViews>
  <sheetFormatPr defaultRowHeight="15"/>
  <cols>
    <col min="1" max="1" width="31.7109375" style="1" customWidth="1"/>
    <col min="2" max="2" width="15.85546875" style="1" customWidth="1"/>
    <col min="3" max="3" width="10.7109375" style="1" customWidth="1"/>
    <col min="4" max="4" width="12.28515625" style="1" customWidth="1"/>
    <col min="5" max="5" width="13.7109375" style="1" customWidth="1"/>
    <col min="6" max="6" width="15.5703125" style="1" customWidth="1"/>
    <col min="7" max="26" width="12.85546875" style="1" customWidth="1"/>
    <col min="27" max="251" width="9.140625" style="1"/>
  </cols>
  <sheetData>
    <row r="1" spans="1:256" ht="17.25" customHeight="1">
      <c r="A1" s="2"/>
      <c r="B1" s="2"/>
      <c r="C1" s="6"/>
      <c r="D1" s="207" t="s">
        <v>56</v>
      </c>
      <c r="E1" s="207"/>
      <c r="F1" s="207"/>
    </row>
    <row r="2" spans="1:256" ht="79.5" customHeight="1">
      <c r="A2" s="2"/>
      <c r="B2" s="2"/>
      <c r="C2" s="6"/>
      <c r="D2" s="207" t="s">
        <v>53</v>
      </c>
      <c r="E2" s="207"/>
      <c r="F2" s="207"/>
    </row>
    <row r="3" spans="1:256" ht="15.75">
      <c r="A3" s="2"/>
      <c r="B3" s="2"/>
      <c r="C3" s="5"/>
      <c r="D3" s="5"/>
      <c r="E3" s="5"/>
      <c r="F3" s="5"/>
    </row>
    <row r="4" spans="1:256" ht="35.25" customHeight="1">
      <c r="A4" s="221" t="s">
        <v>23</v>
      </c>
      <c r="B4" s="221"/>
      <c r="C4" s="221"/>
      <c r="D4" s="221"/>
      <c r="E4" s="221"/>
      <c r="F4" s="221"/>
    </row>
    <row r="5" spans="1:256" ht="12.75" customHeight="1">
      <c r="A5" s="3"/>
      <c r="B5" s="3"/>
      <c r="C5" s="3"/>
      <c r="D5" s="3"/>
      <c r="E5" s="3"/>
      <c r="F5" s="3"/>
    </row>
    <row r="6" spans="1:256" ht="49.5" customHeight="1">
      <c r="A6" s="222" t="str">
        <f>'прил 1'!A6:E6</f>
        <v>муниципальным бюджетным  учреждением "Спортивная школа олимпийского резерва  по баскетболу"</v>
      </c>
      <c r="B6" s="222"/>
      <c r="C6" s="222"/>
      <c r="D6" s="222"/>
      <c r="E6" s="222"/>
      <c r="F6" s="222"/>
    </row>
    <row r="7" spans="1:256" ht="12.75" customHeight="1">
      <c r="A7" s="215" t="s">
        <v>10</v>
      </c>
      <c r="B7" s="215"/>
      <c r="C7" s="215"/>
      <c r="D7" s="215"/>
      <c r="E7" s="215"/>
      <c r="F7" s="215"/>
    </row>
    <row r="8" spans="1:256" ht="16.5" thickBot="1">
      <c r="A8" s="2"/>
      <c r="B8" s="2"/>
      <c r="C8" s="2"/>
      <c r="D8" s="2"/>
      <c r="E8" s="2"/>
      <c r="F8" s="2"/>
    </row>
    <row r="9" spans="1:256" ht="97.5" customHeight="1">
      <c r="A9" s="29" t="s">
        <v>24</v>
      </c>
      <c r="B9" s="27" t="s">
        <v>25</v>
      </c>
      <c r="C9" s="19" t="s">
        <v>26</v>
      </c>
      <c r="D9" s="19" t="s">
        <v>27</v>
      </c>
      <c r="E9" s="110" t="s">
        <v>28</v>
      </c>
      <c r="F9" s="29" t="s">
        <v>29</v>
      </c>
    </row>
    <row r="10" spans="1:256" s="25" customFormat="1" ht="15.75" thickBot="1">
      <c r="A10" s="30">
        <v>1</v>
      </c>
      <c r="B10" s="28">
        <v>2</v>
      </c>
      <c r="C10" s="22">
        <v>3</v>
      </c>
      <c r="D10" s="22">
        <v>4</v>
      </c>
      <c r="E10" s="32">
        <v>5</v>
      </c>
      <c r="F10" s="30">
        <v>6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1:256" s="13" customFormat="1" ht="27.75" hidden="1" customHeight="1">
      <c r="A11" s="86" t="s">
        <v>68</v>
      </c>
      <c r="B11" s="87"/>
      <c r="C11" s="108">
        <f>12/36</f>
        <v>0.33333333333333331</v>
      </c>
      <c r="D11" s="12">
        <v>1970</v>
      </c>
      <c r="E11" s="56">
        <v>1</v>
      </c>
      <c r="F11" s="58">
        <f>(B11*C11*E11)/D11</f>
        <v>0</v>
      </c>
      <c r="IR11" s="88"/>
      <c r="IS11" s="88"/>
      <c r="IT11" s="88"/>
      <c r="IU11" s="88"/>
      <c r="IV11" s="88"/>
    </row>
    <row r="12" spans="1:256" s="13" customFormat="1" ht="23.25" hidden="1" customHeight="1">
      <c r="A12" s="86" t="s">
        <v>69</v>
      </c>
      <c r="B12" s="87"/>
      <c r="C12" s="108">
        <f>12/36</f>
        <v>0.33333333333333331</v>
      </c>
      <c r="D12" s="12">
        <v>1970</v>
      </c>
      <c r="E12" s="56">
        <v>1</v>
      </c>
      <c r="F12" s="58">
        <f>(B12*C12*E12)/D12</f>
        <v>0</v>
      </c>
      <c r="IR12" s="88"/>
      <c r="IS12" s="88"/>
      <c r="IT12" s="88"/>
      <c r="IU12" s="88"/>
      <c r="IV12" s="88"/>
    </row>
    <row r="13" spans="1:256" s="13" customFormat="1" ht="24.75" hidden="1" customHeight="1">
      <c r="A13" s="86" t="s">
        <v>70</v>
      </c>
      <c r="B13" s="87"/>
      <c r="C13" s="108">
        <f>12/36</f>
        <v>0.33333333333333331</v>
      </c>
      <c r="D13" s="12">
        <v>1970</v>
      </c>
      <c r="E13" s="56">
        <v>1</v>
      </c>
      <c r="F13" s="58">
        <f>(B13*C13*E13)/D13</f>
        <v>0</v>
      </c>
      <c r="IR13" s="88"/>
      <c r="IS13" s="88"/>
      <c r="IT13" s="88"/>
      <c r="IU13" s="88"/>
      <c r="IV13" s="88"/>
    </row>
    <row r="14" spans="1:256" s="13" customFormat="1" ht="22.5" hidden="1" customHeight="1" thickBot="1">
      <c r="A14" s="114" t="s">
        <v>71</v>
      </c>
      <c r="B14" s="89"/>
      <c r="C14" s="109">
        <f>12/36</f>
        <v>0.33333333333333331</v>
      </c>
      <c r="D14" s="55">
        <v>1970</v>
      </c>
      <c r="E14" s="57">
        <v>1</v>
      </c>
      <c r="F14" s="59">
        <f>(B14*C14*E14)/D14</f>
        <v>0</v>
      </c>
      <c r="IR14" s="88"/>
      <c r="IS14" s="88"/>
      <c r="IT14" s="88"/>
      <c r="IU14" s="88"/>
      <c r="IV14" s="88"/>
    </row>
    <row r="15" spans="1:256" s="13" customFormat="1" ht="36.75" customHeight="1">
      <c r="A15" s="195" t="s">
        <v>109</v>
      </c>
      <c r="B15" s="196">
        <v>118918.93</v>
      </c>
      <c r="C15" s="197">
        <v>0.33</v>
      </c>
      <c r="D15" s="198">
        <v>1970</v>
      </c>
      <c r="E15" s="198">
        <v>1</v>
      </c>
      <c r="F15" s="199">
        <f>B15*C15*E15/D15</f>
        <v>19.920429898477156</v>
      </c>
      <c r="IR15" s="88"/>
      <c r="IS15" s="88"/>
      <c r="IT15" s="88"/>
      <c r="IU15" s="88"/>
      <c r="IV15" s="88"/>
    </row>
    <row r="16" spans="1:256" s="13" customFormat="1" ht="37.5" customHeight="1">
      <c r="A16" s="195" t="s">
        <v>110</v>
      </c>
      <c r="B16" s="196">
        <v>38000</v>
      </c>
      <c r="C16" s="197">
        <v>0.33</v>
      </c>
      <c r="D16" s="198">
        <v>1970</v>
      </c>
      <c r="E16" s="198">
        <v>1</v>
      </c>
      <c r="F16" s="199">
        <f>B16*C16*E16/D16</f>
        <v>6.3654822335025383</v>
      </c>
      <c r="IR16" s="88"/>
      <c r="IS16" s="88"/>
      <c r="IT16" s="88"/>
      <c r="IU16" s="88"/>
      <c r="IV16" s="88"/>
    </row>
    <row r="17" spans="1:256" s="13" customFormat="1" ht="37.5" customHeight="1">
      <c r="A17" s="195" t="s">
        <v>116</v>
      </c>
      <c r="B17" s="196">
        <v>22702.52</v>
      </c>
      <c r="C17" s="197">
        <v>0.33</v>
      </c>
      <c r="D17" s="198">
        <v>1970</v>
      </c>
      <c r="E17" s="198">
        <v>1</v>
      </c>
      <c r="F17" s="199">
        <f>B17*C17*E17/D17</f>
        <v>3.8029602030456857</v>
      </c>
      <c r="IR17" s="88"/>
      <c r="IS17" s="88"/>
      <c r="IT17" s="88"/>
      <c r="IU17" s="88"/>
      <c r="IV17" s="88"/>
    </row>
    <row r="18" spans="1:256" s="13" customFormat="1" ht="37.5" customHeight="1">
      <c r="A18" s="195" t="s">
        <v>115</v>
      </c>
      <c r="B18" s="196">
        <v>2581.91</v>
      </c>
      <c r="C18" s="197">
        <v>0.33</v>
      </c>
      <c r="D18" s="198">
        <v>1970</v>
      </c>
      <c r="E18" s="198">
        <v>1</v>
      </c>
      <c r="F18" s="199">
        <f>B18*C18*E18/D18</f>
        <v>0.43250269035532996</v>
      </c>
      <c r="IR18" s="88"/>
      <c r="IS18" s="88"/>
      <c r="IT18" s="88"/>
      <c r="IU18" s="88"/>
      <c r="IV18" s="88"/>
    </row>
    <row r="19" spans="1:256" s="13" customFormat="1" ht="22.5" customHeight="1">
      <c r="A19" s="195" t="s">
        <v>117</v>
      </c>
      <c r="B19" s="196">
        <v>7738.11</v>
      </c>
      <c r="C19" s="197">
        <v>0.33</v>
      </c>
      <c r="D19" s="198">
        <v>1970</v>
      </c>
      <c r="E19" s="198">
        <v>1</v>
      </c>
      <c r="F19" s="199">
        <f>B19*C19*E19/D19</f>
        <v>1.2962316243654823</v>
      </c>
      <c r="IR19" s="88"/>
      <c r="IS19" s="88"/>
      <c r="IT19" s="88"/>
      <c r="IU19" s="88"/>
      <c r="IV19" s="88"/>
    </row>
    <row r="20" spans="1:256" s="60" customFormat="1" ht="25.5" customHeight="1" thickBot="1">
      <c r="A20" s="190" t="s">
        <v>54</v>
      </c>
      <c r="B20" s="191" t="s">
        <v>15</v>
      </c>
      <c r="C20" s="192" t="s">
        <v>15</v>
      </c>
      <c r="D20" s="192" t="s">
        <v>15</v>
      </c>
      <c r="E20" s="193" t="s">
        <v>15</v>
      </c>
      <c r="F20" s="194">
        <f>F15+F16+F17+F18+F19</f>
        <v>31.817606649746192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</row>
    <row r="21" spans="1:256" ht="63.75" customHeight="1">
      <c r="A21" s="224" t="str">
        <f>'прил 1'!A15:B15</f>
        <v>Директор ______________________________</v>
      </c>
      <c r="B21" s="224"/>
      <c r="C21" s="101"/>
      <c r="D21" s="102"/>
      <c r="E21" s="225" t="str">
        <f>'прил 1'!E15</f>
        <v>Фролова М.Н.</v>
      </c>
      <c r="F21" s="226"/>
      <c r="IQ21"/>
    </row>
    <row r="22" spans="1:256">
      <c r="C22" s="1" t="s">
        <v>1</v>
      </c>
      <c r="E22" s="1" t="s">
        <v>61</v>
      </c>
      <c r="IQ22"/>
    </row>
    <row r="23" spans="1:256" ht="23.25" customHeight="1">
      <c r="A23" s="207" t="s">
        <v>62</v>
      </c>
      <c r="B23" s="207"/>
      <c r="C23" s="207"/>
      <c r="IQ23"/>
    </row>
  </sheetData>
  <sheetProtection selectLockedCells="1" selectUnlockedCells="1"/>
  <mergeCells count="8">
    <mergeCell ref="D1:F1"/>
    <mergeCell ref="D2:F2"/>
    <mergeCell ref="A21:B21"/>
    <mergeCell ref="A23:C23"/>
    <mergeCell ref="A4:F4"/>
    <mergeCell ref="A6:F6"/>
    <mergeCell ref="A7:F7"/>
    <mergeCell ref="E21:F21"/>
  </mergeCells>
  <phoneticPr fontId="8" type="noConversion"/>
  <pageMargins left="1.49" right="0.2" top="0.44" bottom="0.78749999999999998" header="0.51180555555555551" footer="0.51180555555555551"/>
  <pageSetup paperSize="9" scale="85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6"/>
  <sheetViews>
    <sheetView view="pageBreakPreview" topLeftCell="A13" zoomScaleSheetLayoutView="100" workbookViewId="0">
      <selection activeCell="C19" sqref="C19"/>
    </sheetView>
  </sheetViews>
  <sheetFormatPr defaultRowHeight="15"/>
  <cols>
    <col min="1" max="1" width="4.28515625" style="1" customWidth="1"/>
    <col min="2" max="2" width="60.85546875" style="1" customWidth="1"/>
    <col min="3" max="3" width="31.85546875" style="1" customWidth="1"/>
    <col min="4" max="4" width="16.28515625" style="1" customWidth="1"/>
    <col min="5" max="5" width="18.140625" style="1" customWidth="1"/>
    <col min="6" max="25" width="12.85546875" style="1" customWidth="1"/>
    <col min="26" max="250" width="9.140625" style="1"/>
  </cols>
  <sheetData>
    <row r="1" spans="1:6" ht="18" customHeight="1">
      <c r="A1" s="2"/>
      <c r="B1" s="2"/>
      <c r="C1" s="4" t="s">
        <v>57</v>
      </c>
      <c r="D1" s="4"/>
      <c r="E1" s="4"/>
    </row>
    <row r="2" spans="1:6" ht="109.5" customHeight="1">
      <c r="A2" s="2"/>
      <c r="B2" s="2"/>
      <c r="C2" s="100" t="s">
        <v>53</v>
      </c>
      <c r="D2" s="61"/>
      <c r="E2" s="61"/>
    </row>
    <row r="3" spans="1:6" ht="15.75">
      <c r="A3" s="2"/>
      <c r="B3" s="2"/>
      <c r="C3" s="5"/>
      <c r="D3" s="5"/>
      <c r="E3" s="5"/>
    </row>
    <row r="4" spans="1:6" ht="16.5" customHeight="1">
      <c r="A4" s="213" t="s">
        <v>30</v>
      </c>
      <c r="B4" s="213"/>
      <c r="C4" s="213"/>
      <c r="D4" s="2"/>
      <c r="E4" s="2"/>
    </row>
    <row r="5" spans="1:6" ht="7.5" customHeight="1">
      <c r="A5" s="3"/>
      <c r="B5" s="3"/>
      <c r="C5" s="3"/>
      <c r="D5" s="2"/>
      <c r="E5" s="2"/>
    </row>
    <row r="6" spans="1:6" ht="49.5" customHeight="1">
      <c r="A6" s="227" t="str">
        <f>'прил 1'!A6:E6</f>
        <v>муниципальным бюджетным  учреждением "Спортивная школа олимпийского резерва  по баскетболу"</v>
      </c>
      <c r="B6" s="227"/>
      <c r="C6" s="227"/>
      <c r="D6" s="3"/>
      <c r="E6" s="2"/>
    </row>
    <row r="7" spans="1:6" ht="12.75" customHeight="1">
      <c r="A7" s="215" t="s">
        <v>10</v>
      </c>
      <c r="B7" s="215"/>
      <c r="C7" s="215"/>
      <c r="D7" s="2"/>
      <c r="E7" s="2"/>
    </row>
    <row r="8" spans="1:6" ht="11.25" customHeight="1" thickBot="1">
      <c r="A8" s="2"/>
      <c r="B8" s="2"/>
      <c r="C8" s="2"/>
      <c r="D8" s="2"/>
      <c r="E8" s="2"/>
    </row>
    <row r="9" spans="1:6" ht="36.75" customHeight="1">
      <c r="A9" s="69">
        <v>1</v>
      </c>
      <c r="B9" s="70" t="s">
        <v>31</v>
      </c>
      <c r="C9" s="186">
        <f>D9*1.302+F9*1.302</f>
        <v>5089656.4286400005</v>
      </c>
      <c r="D9" s="178">
        <v>2666000</v>
      </c>
      <c r="E9" t="s">
        <v>105</v>
      </c>
      <c r="F9" s="1">
        <v>1243106.32</v>
      </c>
    </row>
    <row r="10" spans="1:6" ht="26.25" customHeight="1">
      <c r="A10" s="71">
        <v>2</v>
      </c>
      <c r="B10" s="67" t="s">
        <v>32</v>
      </c>
      <c r="C10" s="72">
        <f>SUM(C11:C18)</f>
        <v>2328573.4699999997</v>
      </c>
      <c r="D10"/>
      <c r="E10"/>
    </row>
    <row r="11" spans="1:6" ht="17.850000000000001" customHeight="1">
      <c r="A11" s="73"/>
      <c r="B11" s="66" t="s">
        <v>33</v>
      </c>
      <c r="C11" s="104">
        <f>'смета 2019'!G23*D11</f>
        <v>533039.38</v>
      </c>
      <c r="D11" s="179">
        <v>1</v>
      </c>
      <c r="E11"/>
    </row>
    <row r="12" spans="1:6" ht="17.850000000000001" customHeight="1">
      <c r="A12" s="73"/>
      <c r="B12" s="66" t="s">
        <v>34</v>
      </c>
      <c r="C12" s="104">
        <f>'смета 2019'!G15*D11</f>
        <v>65938.7</v>
      </c>
      <c r="D12"/>
      <c r="E12"/>
    </row>
    <row r="13" spans="1:6" ht="17.850000000000001" customHeight="1">
      <c r="A13" s="73"/>
      <c r="B13" s="66" t="s">
        <v>35</v>
      </c>
      <c r="C13" s="182">
        <v>0</v>
      </c>
      <c r="D13"/>
      <c r="E13"/>
    </row>
    <row r="14" spans="1:6" ht="17.850000000000001" customHeight="1">
      <c r="A14" s="73"/>
      <c r="B14" s="66" t="s">
        <v>36</v>
      </c>
      <c r="C14" s="104">
        <f>'смета 2019'!G17*D11</f>
        <v>871028.24</v>
      </c>
      <c r="D14"/>
      <c r="E14"/>
    </row>
    <row r="15" spans="1:6" ht="17.850000000000001" customHeight="1">
      <c r="A15" s="73"/>
      <c r="B15" s="66" t="s">
        <v>37</v>
      </c>
      <c r="C15" s="104">
        <f>'смета 2019'!G19*D11</f>
        <v>140390.59</v>
      </c>
      <c r="D15"/>
      <c r="E15"/>
    </row>
    <row r="16" spans="1:6" ht="20.25" customHeight="1">
      <c r="A16" s="73"/>
      <c r="B16" s="66" t="s">
        <v>98</v>
      </c>
      <c r="C16" s="104">
        <f>'смета 2019'!G20*D11</f>
        <v>475754.52</v>
      </c>
      <c r="D16"/>
      <c r="E16"/>
    </row>
    <row r="17" spans="1:250" ht="17.850000000000001" customHeight="1">
      <c r="A17" s="73"/>
      <c r="B17" s="66" t="s">
        <v>38</v>
      </c>
      <c r="C17" s="182">
        <f>'смета 2019'!G21</f>
        <v>0</v>
      </c>
      <c r="D17"/>
      <c r="E17"/>
    </row>
    <row r="18" spans="1:250" ht="15.75">
      <c r="A18" s="43"/>
      <c r="B18" s="17" t="s">
        <v>99</v>
      </c>
      <c r="C18" s="64">
        <f>'смета 2019'!G22*D11</f>
        <v>242422.04</v>
      </c>
      <c r="D18"/>
      <c r="E18"/>
    </row>
    <row r="19" spans="1:250" ht="35.25" customHeight="1">
      <c r="A19" s="71">
        <v>3</v>
      </c>
      <c r="B19" s="67" t="s">
        <v>39</v>
      </c>
      <c r="C19" s="185">
        <v>59108.52</v>
      </c>
      <c r="D19"/>
      <c r="E19"/>
    </row>
    <row r="20" spans="1:250" ht="37.5" customHeight="1">
      <c r="A20" s="71">
        <v>4</v>
      </c>
      <c r="B20" s="67" t="s">
        <v>40</v>
      </c>
      <c r="C20" s="185">
        <v>10298283.48</v>
      </c>
      <c r="D20" s="178"/>
      <c r="E20"/>
    </row>
    <row r="21" spans="1:250" ht="37.5" customHeight="1">
      <c r="A21" s="71">
        <v>5</v>
      </c>
      <c r="B21" s="67" t="s">
        <v>41</v>
      </c>
      <c r="C21" s="72">
        <f>(C9+C10+C19)/C20</f>
        <v>0.72607618863488499</v>
      </c>
      <c r="D21"/>
      <c r="E21"/>
    </row>
    <row r="22" spans="1:250" ht="37.5" customHeight="1" thickBot="1">
      <c r="A22" s="74">
        <v>6</v>
      </c>
      <c r="B22" s="75" t="s">
        <v>42</v>
      </c>
      <c r="C22" s="76">
        <f>'прил 1'!E14</f>
        <v>573.21591554268548</v>
      </c>
      <c r="D22"/>
      <c r="E22"/>
    </row>
    <row r="23" spans="1:250" ht="37.5" customHeight="1" thickBot="1">
      <c r="A23" s="68"/>
      <c r="B23" s="90" t="s">
        <v>58</v>
      </c>
      <c r="C23" s="91">
        <f>C22*C21</f>
        <v>416.19842722208921</v>
      </c>
      <c r="D23"/>
      <c r="E23"/>
    </row>
    <row r="24" spans="1:250" ht="59.25" customHeight="1">
      <c r="A24" s="224" t="str">
        <f>'прил 1'!A15:B15</f>
        <v>Директор ______________________________</v>
      </c>
      <c r="B24" s="224"/>
      <c r="C24" s="175" t="str">
        <f>'прил 1'!E15</f>
        <v>Фролова М.Н.</v>
      </c>
      <c r="D24" s="2"/>
      <c r="E24" s="3"/>
    </row>
    <row r="25" spans="1:250" s="113" customFormat="1" ht="11.25">
      <c r="A25" s="111"/>
      <c r="B25" s="111"/>
      <c r="C25" s="112" t="s">
        <v>67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</row>
    <row r="26" spans="1:250" ht="23.25" customHeight="1">
      <c r="A26" s="207" t="s">
        <v>8</v>
      </c>
      <c r="B26" s="207"/>
      <c r="C26" s="207"/>
    </row>
  </sheetData>
  <sheetProtection selectLockedCells="1" selectUnlockedCells="1"/>
  <mergeCells count="5">
    <mergeCell ref="A26:C26"/>
    <mergeCell ref="A24:B24"/>
    <mergeCell ref="A4:C4"/>
    <mergeCell ref="A6:C6"/>
    <mergeCell ref="A7:C7"/>
  </mergeCells>
  <phoneticPr fontId="8" type="noConversion"/>
  <pageMargins left="1.62" right="0.25" top="0.33" bottom="0.34" header="0.51180555555555551" footer="0.51180555555555551"/>
  <pageSetup paperSize="9" scale="85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5"/>
  <sheetViews>
    <sheetView tabSelected="1" view="pageBreakPreview" topLeftCell="A7" zoomScaleSheetLayoutView="100" workbookViewId="0">
      <selection activeCell="C18" sqref="C18"/>
    </sheetView>
  </sheetViews>
  <sheetFormatPr defaultRowHeight="15"/>
  <cols>
    <col min="1" max="1" width="4" style="1" customWidth="1"/>
    <col min="2" max="2" width="57.140625" style="1" customWidth="1"/>
    <col min="3" max="3" width="39.7109375" style="1" customWidth="1"/>
    <col min="4" max="4" width="16.28515625" style="1" customWidth="1"/>
    <col min="5" max="5" width="18.140625" style="1" customWidth="1"/>
    <col min="6" max="25" width="12.85546875" style="1" customWidth="1"/>
    <col min="26" max="250" width="9.140625" style="1"/>
  </cols>
  <sheetData>
    <row r="1" spans="1:250" ht="20.25" customHeight="1">
      <c r="A1" s="2"/>
      <c r="B1" s="2"/>
      <c r="C1" s="4" t="s">
        <v>66</v>
      </c>
      <c r="D1" s="2"/>
      <c r="E1" s="2"/>
    </row>
    <row r="2" spans="1:250" ht="85.5" customHeight="1">
      <c r="A2" s="2"/>
      <c r="B2" s="7"/>
      <c r="C2" s="100" t="s">
        <v>53</v>
      </c>
      <c r="D2" s="5"/>
      <c r="E2" s="5"/>
    </row>
    <row r="3" spans="1:250" ht="15.75">
      <c r="A3" s="2"/>
      <c r="B3" s="2"/>
      <c r="C3" s="5"/>
      <c r="D3" s="5"/>
      <c r="E3" s="5"/>
    </row>
    <row r="4" spans="1:250" ht="21" customHeight="1">
      <c r="A4" s="213" t="s">
        <v>43</v>
      </c>
      <c r="B4" s="213"/>
      <c r="C4" s="213"/>
      <c r="D4" s="2"/>
      <c r="E4" s="2"/>
    </row>
    <row r="5" spans="1:250" ht="10.5" customHeight="1">
      <c r="A5" s="3"/>
      <c r="B5" s="3"/>
      <c r="C5" s="3"/>
      <c r="D5" s="2"/>
      <c r="E5" s="2"/>
    </row>
    <row r="6" spans="1:250" ht="52.5" customHeight="1">
      <c r="A6" s="222" t="str">
        <f>'прил 1'!A6:E6</f>
        <v>муниципальным бюджетным  учреждением "Спортивная школа олимпийского резерва  по баскетболу"</v>
      </c>
      <c r="B6" s="222"/>
      <c r="C6" s="222"/>
      <c r="D6" s="3"/>
      <c r="E6" s="2"/>
    </row>
    <row r="7" spans="1:250" ht="12.75" customHeight="1">
      <c r="A7" s="223" t="s">
        <v>10</v>
      </c>
      <c r="B7" s="223"/>
      <c r="C7" s="223"/>
      <c r="D7" s="2"/>
      <c r="E7" s="2"/>
    </row>
    <row r="8" spans="1:250" ht="16.5" thickBot="1">
      <c r="A8" s="2"/>
      <c r="B8" s="2"/>
      <c r="C8" s="2"/>
      <c r="D8" s="2"/>
      <c r="E8" s="2"/>
    </row>
    <row r="9" spans="1:250" ht="40.5" customHeight="1">
      <c r="A9" s="18" t="s">
        <v>6</v>
      </c>
      <c r="B9" s="19" t="s">
        <v>44</v>
      </c>
      <c r="C9" s="20" t="s">
        <v>100</v>
      </c>
      <c r="D9"/>
      <c r="E9"/>
    </row>
    <row r="10" spans="1:250" s="98" customFormat="1" ht="13.5" thickBot="1">
      <c r="A10" s="95">
        <v>1</v>
      </c>
      <c r="B10" s="96">
        <v>2</v>
      </c>
      <c r="C10" s="97">
        <v>3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</row>
    <row r="11" spans="1:250" ht="26.25" customHeight="1">
      <c r="A11" s="18">
        <v>1</v>
      </c>
      <c r="B11" s="62" t="s">
        <v>45</v>
      </c>
      <c r="C11" s="77">
        <f>'прил 1'!E14</f>
        <v>573.21591554268548</v>
      </c>
      <c r="D11"/>
      <c r="E11" s="3"/>
      <c r="F11" s="3"/>
    </row>
    <row r="12" spans="1:250" ht="24" customHeight="1">
      <c r="A12" s="44">
        <v>2</v>
      </c>
      <c r="B12" s="9" t="s">
        <v>46</v>
      </c>
      <c r="C12" s="63">
        <f>'прил 2'!E16</f>
        <v>0</v>
      </c>
      <c r="D12"/>
      <c r="E12" s="3"/>
      <c r="F12" s="3"/>
    </row>
    <row r="13" spans="1:250" ht="35.25" customHeight="1">
      <c r="A13" s="44">
        <v>3</v>
      </c>
      <c r="B13" s="9" t="s">
        <v>47</v>
      </c>
      <c r="C13" s="63">
        <f>'прил 3'!F20</f>
        <v>31.817606649746192</v>
      </c>
      <c r="D13"/>
      <c r="E13" s="3"/>
      <c r="F13" s="3"/>
    </row>
    <row r="14" spans="1:250" ht="24.75" customHeight="1">
      <c r="A14" s="44">
        <v>4</v>
      </c>
      <c r="B14" s="9" t="s">
        <v>48</v>
      </c>
      <c r="C14" s="63">
        <f>'прил 4'!C23</f>
        <v>416.19842722208921</v>
      </c>
      <c r="D14"/>
      <c r="E14" s="3"/>
      <c r="F14" s="3"/>
    </row>
    <row r="15" spans="1:250" ht="23.25" customHeight="1">
      <c r="A15" s="44"/>
      <c r="B15" s="94" t="s">
        <v>49</v>
      </c>
      <c r="C15" s="63">
        <f>SUM(C11:C14)</f>
        <v>1021.2319494145208</v>
      </c>
      <c r="D15"/>
      <c r="E15" s="3"/>
      <c r="F15" s="3"/>
    </row>
    <row r="16" spans="1:250" ht="22.5" customHeight="1">
      <c r="A16" s="44">
        <v>6</v>
      </c>
      <c r="B16" s="9" t="s">
        <v>50</v>
      </c>
      <c r="C16" s="63"/>
      <c r="D16"/>
      <c r="E16" s="3"/>
      <c r="F16" s="3"/>
    </row>
    <row r="17" spans="1:250" ht="23.25" customHeight="1" thickBot="1">
      <c r="A17" s="45">
        <v>7</v>
      </c>
      <c r="B17" s="65" t="s">
        <v>118</v>
      </c>
      <c r="C17" s="78">
        <f>ROUND(C15*0.410064334185247,2)</f>
        <v>418.77</v>
      </c>
      <c r="D17"/>
      <c r="E17" s="3"/>
      <c r="F17" s="3"/>
    </row>
    <row r="18" spans="1:250" s="80" customFormat="1" ht="35.25" customHeight="1" thickBot="1">
      <c r="A18" s="79"/>
      <c r="B18" s="92" t="s">
        <v>65</v>
      </c>
      <c r="C18" s="93">
        <f>C15+C17</f>
        <v>1440.0019494145208</v>
      </c>
      <c r="E18" s="81"/>
      <c r="F18" s="81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</row>
    <row r="19" spans="1:250" s="80" customFormat="1" ht="9" hidden="1" customHeight="1" thickBot="1">
      <c r="A19" s="164"/>
      <c r="B19" s="165"/>
      <c r="C19" s="166"/>
      <c r="E19" s="81"/>
      <c r="F19" s="81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</row>
    <row r="20" spans="1:250" s="171" customFormat="1" ht="27" hidden="1" customHeight="1" thickBot="1">
      <c r="A20" s="167" t="s">
        <v>101</v>
      </c>
      <c r="B20" s="168"/>
      <c r="C20" s="169">
        <v>15</v>
      </c>
      <c r="D20" s="170"/>
      <c r="E20" s="163"/>
      <c r="F20" s="163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70"/>
      <c r="EB20" s="170"/>
      <c r="EC20" s="170"/>
      <c r="ED20" s="170"/>
      <c r="EE20" s="170"/>
      <c r="EF20" s="170"/>
      <c r="EG20" s="170"/>
      <c r="EH20" s="170"/>
      <c r="EI20" s="170"/>
      <c r="EJ20" s="170"/>
      <c r="EK20" s="170"/>
      <c r="EL20" s="170"/>
      <c r="EM20" s="170"/>
      <c r="EN20" s="170"/>
      <c r="EO20" s="170"/>
      <c r="EP20" s="170"/>
      <c r="EQ20" s="170"/>
      <c r="ER20" s="170"/>
      <c r="ES20" s="170"/>
      <c r="ET20" s="170"/>
      <c r="EU20" s="170"/>
      <c r="EV20" s="170"/>
      <c r="EW20" s="170"/>
      <c r="EX20" s="170"/>
      <c r="EY20" s="170"/>
      <c r="EZ20" s="170"/>
      <c r="FA20" s="170"/>
      <c r="FB20" s="170"/>
      <c r="FC20" s="170"/>
      <c r="FD20" s="170"/>
      <c r="FE20" s="170"/>
      <c r="FF20" s="170"/>
      <c r="FG20" s="170"/>
      <c r="FH20" s="170"/>
      <c r="FI20" s="170"/>
      <c r="FJ20" s="170"/>
      <c r="FK20" s="170"/>
      <c r="FL20" s="170"/>
      <c r="FM20" s="170"/>
      <c r="FN20" s="170"/>
      <c r="FO20" s="170"/>
      <c r="FP20" s="170"/>
      <c r="FQ20" s="170"/>
      <c r="FR20" s="170"/>
      <c r="FS20" s="170"/>
      <c r="FT20" s="170"/>
      <c r="FU20" s="170"/>
      <c r="FV20" s="170"/>
      <c r="FW20" s="170"/>
      <c r="FX20" s="170"/>
      <c r="FY20" s="170"/>
      <c r="FZ20" s="170"/>
      <c r="GA20" s="170"/>
      <c r="GB20" s="170"/>
      <c r="GC20" s="170"/>
      <c r="GD20" s="170"/>
      <c r="GE20" s="170"/>
      <c r="GF20" s="170"/>
      <c r="GG20" s="170"/>
      <c r="GH20" s="170"/>
      <c r="GI20" s="170"/>
      <c r="GJ20" s="170"/>
      <c r="GK20" s="170"/>
      <c r="GL20" s="170"/>
      <c r="GM20" s="170"/>
      <c r="GN20" s="170"/>
      <c r="GO20" s="170"/>
      <c r="GP20" s="170"/>
      <c r="GQ20" s="170"/>
      <c r="GR20" s="170"/>
      <c r="GS20" s="170"/>
      <c r="GT20" s="170"/>
      <c r="GU20" s="170"/>
      <c r="GV20" s="170"/>
      <c r="GW20" s="170"/>
      <c r="GX20" s="170"/>
      <c r="GY20" s="170"/>
      <c r="GZ20" s="170"/>
      <c r="HA20" s="170"/>
      <c r="HB20" s="170"/>
      <c r="HC20" s="170"/>
      <c r="HD20" s="170"/>
      <c r="HE20" s="170"/>
      <c r="HF20" s="170"/>
      <c r="HG20" s="170"/>
      <c r="HH20" s="170"/>
      <c r="HI20" s="170"/>
      <c r="HJ20" s="170"/>
      <c r="HK20" s="170"/>
      <c r="HL20" s="170"/>
      <c r="HM20" s="170"/>
      <c r="HN20" s="170"/>
      <c r="HO20" s="170"/>
      <c r="HP20" s="170"/>
      <c r="HQ20" s="170"/>
      <c r="HR20" s="170"/>
      <c r="HS20" s="170"/>
      <c r="HT20" s="170"/>
      <c r="HU20" s="170"/>
      <c r="HV20" s="170"/>
      <c r="HW20" s="170"/>
      <c r="HX20" s="170"/>
      <c r="HY20" s="170"/>
      <c r="HZ20" s="170"/>
      <c r="IA20" s="170"/>
      <c r="IB20" s="170"/>
      <c r="IC20" s="170"/>
      <c r="ID20" s="170"/>
      <c r="IE20" s="170"/>
      <c r="IF20" s="170"/>
      <c r="IG20" s="170"/>
      <c r="IH20" s="170"/>
      <c r="II20" s="170"/>
      <c r="IJ20" s="170"/>
      <c r="IK20" s="170"/>
      <c r="IL20" s="170"/>
      <c r="IM20" s="170"/>
      <c r="IN20" s="170"/>
      <c r="IO20" s="170"/>
      <c r="IP20" s="170"/>
    </row>
    <row r="21" spans="1:250" ht="6.75" hidden="1" customHeight="1" thickBot="1">
      <c r="A21" s="2"/>
      <c r="B21" s="2"/>
      <c r="C21" s="2"/>
      <c r="D21" s="2"/>
      <c r="E21" s="3"/>
      <c r="F21" s="3"/>
    </row>
    <row r="22" spans="1:250" s="173" customFormat="1" ht="36" hidden="1" customHeight="1" thickBot="1">
      <c r="A22" s="228" t="s">
        <v>102</v>
      </c>
      <c r="B22" s="229"/>
      <c r="C22" s="172">
        <f>ROUND(C18/C20,2)</f>
        <v>96</v>
      </c>
      <c r="D22" s="172"/>
      <c r="E22" s="163"/>
      <c r="F22" s="163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0"/>
      <c r="ES22" s="170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0"/>
      <c r="FF22" s="170"/>
      <c r="FG22" s="170"/>
      <c r="FH22" s="170"/>
      <c r="FI22" s="170"/>
      <c r="FJ22" s="170"/>
      <c r="FK22" s="170"/>
      <c r="FL22" s="170"/>
      <c r="FM22" s="170"/>
      <c r="FN22" s="170"/>
      <c r="FO22" s="170"/>
      <c r="FP22" s="170"/>
      <c r="FQ22" s="170"/>
      <c r="FR22" s="170"/>
      <c r="FS22" s="170"/>
      <c r="FT22" s="170"/>
      <c r="FU22" s="170"/>
      <c r="FV22" s="170"/>
      <c r="FW22" s="170"/>
      <c r="FX22" s="170"/>
      <c r="FY22" s="170"/>
      <c r="FZ22" s="170"/>
      <c r="GA22" s="170"/>
      <c r="GB22" s="170"/>
      <c r="GC22" s="170"/>
      <c r="GD22" s="170"/>
      <c r="GE22" s="170"/>
      <c r="GF22" s="170"/>
      <c r="GG22" s="170"/>
      <c r="GH22" s="170"/>
      <c r="GI22" s="170"/>
      <c r="GJ22" s="170"/>
      <c r="GK22" s="170"/>
      <c r="GL22" s="170"/>
      <c r="GM22" s="170"/>
      <c r="GN22" s="170"/>
      <c r="GO22" s="170"/>
      <c r="GP22" s="170"/>
      <c r="GQ22" s="170"/>
      <c r="GR22" s="170"/>
      <c r="GS22" s="170"/>
      <c r="GT22" s="170"/>
      <c r="GU22" s="170"/>
      <c r="GV22" s="170"/>
      <c r="GW22" s="170"/>
      <c r="GX22" s="170"/>
      <c r="GY22" s="170"/>
      <c r="GZ22" s="170"/>
      <c r="HA22" s="170"/>
      <c r="HB22" s="170"/>
      <c r="HC22" s="170"/>
      <c r="HD22" s="170"/>
      <c r="HE22" s="170"/>
      <c r="HF22" s="170"/>
      <c r="HG22" s="170"/>
      <c r="HH22" s="170"/>
      <c r="HI22" s="170"/>
      <c r="HJ22" s="170"/>
      <c r="HK22" s="170"/>
      <c r="HL22" s="170"/>
      <c r="HM22" s="170"/>
      <c r="HN22" s="170"/>
      <c r="HO22" s="170"/>
      <c r="HP22" s="170"/>
      <c r="HQ22" s="170"/>
      <c r="HR22" s="170"/>
      <c r="HS22" s="170"/>
      <c r="HT22" s="170"/>
      <c r="HU22" s="170"/>
      <c r="HV22" s="170"/>
      <c r="HW22" s="170"/>
      <c r="HX22" s="170"/>
      <c r="HY22" s="170"/>
      <c r="HZ22" s="170"/>
      <c r="IA22" s="170"/>
      <c r="IB22" s="170"/>
      <c r="IC22" s="170"/>
      <c r="ID22" s="170"/>
      <c r="IE22" s="170"/>
      <c r="IF22" s="170"/>
      <c r="IG22" s="170"/>
      <c r="IH22" s="170"/>
      <c r="II22" s="170"/>
      <c r="IJ22" s="170"/>
      <c r="IK22" s="170"/>
      <c r="IL22" s="170"/>
      <c r="IM22" s="170"/>
      <c r="IN22" s="170"/>
      <c r="IO22" s="170"/>
      <c r="IP22" s="170"/>
    </row>
    <row r="23" spans="1:250" ht="65.25" customHeight="1">
      <c r="A23" s="224" t="str">
        <f>'прил 1'!A15:B15</f>
        <v>Директор ______________________________</v>
      </c>
      <c r="B23" s="224"/>
      <c r="C23" s="176" t="str">
        <f>'прил 1'!E15</f>
        <v>Фролова М.Н.</v>
      </c>
      <c r="D23" s="2"/>
      <c r="E23" s="3"/>
    </row>
    <row r="24" spans="1:250" ht="24.6" customHeight="1">
      <c r="B24" s="105" t="s">
        <v>64</v>
      </c>
      <c r="C24" s="106" t="s">
        <v>63</v>
      </c>
    </row>
    <row r="25" spans="1:250" ht="23.25" customHeight="1">
      <c r="A25" s="207" t="s">
        <v>8</v>
      </c>
      <c r="B25" s="207"/>
      <c r="C25" s="207"/>
    </row>
  </sheetData>
  <sheetProtection selectLockedCells="1" selectUnlockedCells="1"/>
  <mergeCells count="6">
    <mergeCell ref="A25:C25"/>
    <mergeCell ref="A4:C4"/>
    <mergeCell ref="A6:C6"/>
    <mergeCell ref="A7:C7"/>
    <mergeCell ref="A23:B23"/>
    <mergeCell ref="A22:B22"/>
  </mergeCells>
  <phoneticPr fontId="8" type="noConversion"/>
  <pageMargins left="1.47" right="0.26" top="0.45" bottom="0.78749999999999998" header="0.51180555555555551" footer="0.51180555555555551"/>
  <pageSetup paperSize="9" scale="84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2:G24"/>
  <sheetViews>
    <sheetView view="pageBreakPreview" topLeftCell="B2" workbookViewId="0">
      <selection activeCell="B3" sqref="B3"/>
    </sheetView>
  </sheetViews>
  <sheetFormatPr defaultRowHeight="12.75"/>
  <cols>
    <col min="1" max="1" width="3.85546875" hidden="1" customWidth="1"/>
    <col min="2" max="2" width="24.5703125" customWidth="1"/>
    <col min="5" max="5" width="15.42578125" customWidth="1"/>
    <col min="6" max="6" width="16.42578125" customWidth="1"/>
    <col min="7" max="7" width="17.7109375" customWidth="1"/>
  </cols>
  <sheetData>
    <row r="2" spans="2:7" ht="18.75">
      <c r="B2" s="187" t="s">
        <v>72</v>
      </c>
      <c r="C2" s="187"/>
      <c r="D2" s="187"/>
      <c r="E2" s="187"/>
      <c r="F2" s="187"/>
      <c r="G2" s="187"/>
    </row>
    <row r="3" spans="2:7" ht="18.75">
      <c r="B3" s="187" t="s">
        <v>120</v>
      </c>
      <c r="C3" s="187"/>
      <c r="D3" s="187"/>
      <c r="E3" s="187"/>
      <c r="F3" s="187"/>
      <c r="G3" s="187"/>
    </row>
    <row r="4" spans="2:7" ht="16.5" customHeight="1">
      <c r="B4" s="121" t="s">
        <v>73</v>
      </c>
      <c r="C4" s="188" t="s">
        <v>107</v>
      </c>
      <c r="D4" s="188"/>
      <c r="E4" s="188"/>
      <c r="F4" s="188"/>
      <c r="G4" s="188"/>
    </row>
    <row r="5" spans="2:7" ht="15.75">
      <c r="B5" s="122" t="s">
        <v>74</v>
      </c>
      <c r="C5" s="123" t="s">
        <v>75</v>
      </c>
      <c r="D5" s="124"/>
      <c r="E5" s="124"/>
      <c r="F5" s="124"/>
      <c r="G5" s="125"/>
    </row>
    <row r="6" spans="2:7">
      <c r="D6" s="124"/>
      <c r="E6" s="124"/>
      <c r="F6" s="124"/>
      <c r="G6" s="126" t="s">
        <v>76</v>
      </c>
    </row>
    <row r="7" spans="2:7" ht="15.75">
      <c r="B7" s="189" t="s">
        <v>77</v>
      </c>
      <c r="C7" s="189"/>
      <c r="D7" s="127"/>
      <c r="E7" s="128"/>
      <c r="F7" s="128"/>
      <c r="G7" s="129">
        <v>383</v>
      </c>
    </row>
    <row r="8" spans="2:7" ht="6" customHeight="1" thickBot="1">
      <c r="B8" s="130"/>
      <c r="C8" s="131"/>
      <c r="D8" s="132"/>
      <c r="E8" s="132"/>
      <c r="F8" s="132"/>
      <c r="G8" s="132"/>
    </row>
    <row r="9" spans="2:7" ht="31.5">
      <c r="B9" s="133" t="s">
        <v>78</v>
      </c>
      <c r="C9" s="134" t="s">
        <v>79</v>
      </c>
      <c r="D9" s="134" t="s">
        <v>80</v>
      </c>
      <c r="E9" s="134" t="s">
        <v>81</v>
      </c>
      <c r="F9" s="135" t="s">
        <v>82</v>
      </c>
      <c r="G9" s="136" t="s">
        <v>104</v>
      </c>
    </row>
    <row r="10" spans="2:7" ht="16.5" thickBot="1">
      <c r="B10" s="137">
        <v>1</v>
      </c>
      <c r="C10" s="138">
        <v>2</v>
      </c>
      <c r="D10" s="139">
        <v>3</v>
      </c>
      <c r="E10" s="139">
        <v>4</v>
      </c>
      <c r="F10" s="140">
        <v>5</v>
      </c>
      <c r="G10" s="141">
        <v>6</v>
      </c>
    </row>
    <row r="11" spans="2:7" ht="15.75">
      <c r="B11" s="142" t="s">
        <v>83</v>
      </c>
      <c r="C11" s="143"/>
      <c r="D11" s="144"/>
      <c r="E11" s="144"/>
      <c r="F11" s="145"/>
      <c r="G11" s="146"/>
    </row>
    <row r="12" spans="2:7" ht="19.5" customHeight="1">
      <c r="B12" s="147" t="s">
        <v>84</v>
      </c>
      <c r="C12" s="148">
        <v>211</v>
      </c>
      <c r="D12" s="149" t="s">
        <v>85</v>
      </c>
      <c r="E12" s="150">
        <v>8173289.7999999998</v>
      </c>
      <c r="F12" s="151">
        <v>693419.36</v>
      </c>
      <c r="G12" s="152">
        <f>E12+F12</f>
        <v>8866709.1600000001</v>
      </c>
    </row>
    <row r="13" spans="2:7" ht="21" customHeight="1">
      <c r="B13" s="147" t="s">
        <v>86</v>
      </c>
      <c r="C13" s="148">
        <v>212</v>
      </c>
      <c r="D13" s="149" t="s">
        <v>85</v>
      </c>
      <c r="E13" s="150">
        <v>0</v>
      </c>
      <c r="F13" s="151">
        <v>125900</v>
      </c>
      <c r="G13" s="152">
        <f t="shared" ref="G13:G23" si="0">E13+F13</f>
        <v>125900</v>
      </c>
    </row>
    <row r="14" spans="2:7" ht="30.75" customHeight="1">
      <c r="B14" s="147" t="s">
        <v>87</v>
      </c>
      <c r="C14" s="148">
        <v>213</v>
      </c>
      <c r="D14" s="149" t="s">
        <v>85</v>
      </c>
      <c r="E14" s="150">
        <v>2798017.39</v>
      </c>
      <c r="F14" s="151">
        <v>215651.71</v>
      </c>
      <c r="G14" s="152">
        <f t="shared" si="0"/>
        <v>3013669.1</v>
      </c>
    </row>
    <row r="15" spans="2:7" ht="21" customHeight="1">
      <c r="B15" s="147" t="s">
        <v>88</v>
      </c>
      <c r="C15" s="148">
        <v>221</v>
      </c>
      <c r="D15" s="149" t="s">
        <v>85</v>
      </c>
      <c r="E15" s="150">
        <v>0</v>
      </c>
      <c r="F15" s="151">
        <v>65938.7</v>
      </c>
      <c r="G15" s="152">
        <f t="shared" si="0"/>
        <v>65938.7</v>
      </c>
    </row>
    <row r="16" spans="2:7" ht="22.5" customHeight="1">
      <c r="B16" s="147" t="s">
        <v>89</v>
      </c>
      <c r="C16" s="148">
        <v>222</v>
      </c>
      <c r="D16" s="149" t="s">
        <v>85</v>
      </c>
      <c r="E16" s="150">
        <v>0</v>
      </c>
      <c r="F16" s="151">
        <v>0</v>
      </c>
      <c r="G16" s="152">
        <f t="shared" si="0"/>
        <v>0</v>
      </c>
    </row>
    <row r="17" spans="2:7" ht="21" customHeight="1">
      <c r="B17" s="147" t="s">
        <v>90</v>
      </c>
      <c r="C17" s="148">
        <v>223</v>
      </c>
      <c r="D17" s="149" t="s">
        <v>85</v>
      </c>
      <c r="E17" s="150">
        <v>803926.42</v>
      </c>
      <c r="F17" s="151">
        <v>67101.820000000007</v>
      </c>
      <c r="G17" s="152">
        <f t="shared" si="0"/>
        <v>871028.24</v>
      </c>
    </row>
    <row r="18" spans="2:7" ht="45.75" customHeight="1">
      <c r="B18" s="153" t="s">
        <v>91</v>
      </c>
      <c r="C18" s="154">
        <v>224</v>
      </c>
      <c r="D18" s="155" t="s">
        <v>85</v>
      </c>
      <c r="E18" s="150">
        <v>0</v>
      </c>
      <c r="F18" s="151">
        <v>0</v>
      </c>
      <c r="G18" s="152">
        <f t="shared" si="0"/>
        <v>0</v>
      </c>
    </row>
    <row r="19" spans="2:7" ht="30.75" customHeight="1">
      <c r="B19" s="147" t="s">
        <v>92</v>
      </c>
      <c r="C19" s="148">
        <v>225</v>
      </c>
      <c r="D19" s="149" t="s">
        <v>85</v>
      </c>
      <c r="E19" s="150">
        <v>0</v>
      </c>
      <c r="F19" s="151">
        <v>140390.59</v>
      </c>
      <c r="G19" s="152">
        <f t="shared" si="0"/>
        <v>140390.59</v>
      </c>
    </row>
    <row r="20" spans="2:7" ht="20.25" customHeight="1">
      <c r="B20" s="147" t="s">
        <v>93</v>
      </c>
      <c r="C20" s="148">
        <v>226</v>
      </c>
      <c r="D20" s="149" t="s">
        <v>85</v>
      </c>
      <c r="E20" s="150">
        <v>0</v>
      </c>
      <c r="F20" s="151">
        <v>475754.52</v>
      </c>
      <c r="G20" s="152">
        <f t="shared" si="0"/>
        <v>475754.52</v>
      </c>
    </row>
    <row r="21" spans="2:7" ht="19.5" customHeight="1">
      <c r="B21" s="147" t="s">
        <v>94</v>
      </c>
      <c r="C21" s="148">
        <v>290</v>
      </c>
      <c r="D21" s="149" t="s">
        <v>85</v>
      </c>
      <c r="E21" s="150">
        <v>0</v>
      </c>
      <c r="F21" s="151">
        <v>0</v>
      </c>
      <c r="G21" s="152">
        <f t="shared" si="0"/>
        <v>0</v>
      </c>
    </row>
    <row r="22" spans="2:7" ht="52.5" customHeight="1">
      <c r="B22" s="147" t="s">
        <v>95</v>
      </c>
      <c r="C22" s="148">
        <v>310</v>
      </c>
      <c r="D22" s="149" t="s">
        <v>85</v>
      </c>
      <c r="E22" s="150">
        <v>0</v>
      </c>
      <c r="F22" s="151">
        <v>242422.04</v>
      </c>
      <c r="G22" s="152">
        <f t="shared" si="0"/>
        <v>242422.04</v>
      </c>
    </row>
    <row r="23" spans="2:7" ht="28.5" customHeight="1" thickBot="1">
      <c r="B23" s="156" t="s">
        <v>96</v>
      </c>
      <c r="C23" s="157">
        <v>340</v>
      </c>
      <c r="D23" s="155" t="s">
        <v>85</v>
      </c>
      <c r="E23" s="150">
        <v>0</v>
      </c>
      <c r="F23" s="151">
        <v>533039.38</v>
      </c>
      <c r="G23" s="152">
        <f t="shared" si="0"/>
        <v>533039.38</v>
      </c>
    </row>
    <row r="24" spans="2:7" ht="16.5" thickBot="1">
      <c r="B24" s="158" t="s">
        <v>97</v>
      </c>
      <c r="C24" s="159"/>
      <c r="D24" s="160"/>
      <c r="E24" s="161">
        <f>SUM(E12:E23)</f>
        <v>11775233.609999999</v>
      </c>
      <c r="F24" s="161">
        <f>SUM(F12:F23)</f>
        <v>2559618.12</v>
      </c>
      <c r="G24" s="162">
        <f>SUM(G12:G23)</f>
        <v>14334851.729999999</v>
      </c>
    </row>
  </sheetData>
  <phoneticPr fontId="8" type="noConversion"/>
  <pageMargins left="0.75" right="0.75" top="1" bottom="1" header="0.5" footer="0.5"/>
  <pageSetup paperSize="9" scale="94" orientation="portrait" r:id="rId1"/>
  <headerFooter alignWithMargins="0"/>
  <colBreaks count="1" manualBreakCount="1">
    <brk id="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тариф</vt:lpstr>
      <vt:lpstr>прил 1</vt:lpstr>
      <vt:lpstr>прил 2</vt:lpstr>
      <vt:lpstr>прил 3</vt:lpstr>
      <vt:lpstr>прил 4</vt:lpstr>
      <vt:lpstr>прил 5</vt:lpstr>
      <vt:lpstr>смета 2019</vt:lpstr>
      <vt:lpstr>'прил 1'!Область_печати</vt:lpstr>
      <vt:lpstr>'прил 2'!Область_печати</vt:lpstr>
      <vt:lpstr>'прил 3'!Область_печати</vt:lpstr>
      <vt:lpstr>'прил 4'!Область_печати</vt:lpstr>
      <vt:lpstr>'прил 5'!Область_печати</vt:lpstr>
      <vt:lpstr>'смета 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СДЮШОР2</cp:lastModifiedBy>
  <cp:lastPrinted>2021-01-28T09:46:59Z</cp:lastPrinted>
  <dcterms:created xsi:type="dcterms:W3CDTF">2016-05-05T12:51:56Z</dcterms:created>
  <dcterms:modified xsi:type="dcterms:W3CDTF">2021-01-28T09:48:20Z</dcterms:modified>
</cp:coreProperties>
</file>