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155" activeTab="3"/>
  </bookViews>
  <sheets>
    <sheet name="раздел 1" sheetId="1" r:id="rId1"/>
    <sheet name="раздел 2" sheetId="2" r:id="rId2"/>
    <sheet name="Расшифровка (доход)" sheetId="3" r:id="rId3"/>
    <sheet name="Расшифровка (расход)" sheetId="4" r:id="rId4"/>
  </sheets>
  <definedNames>
    <definedName name="_xlnm.Print_Titles" localSheetId="0">'раздел 1'!$37:$39</definedName>
    <definedName name="_xlnm.Print_Titles" localSheetId="1">'раздел 2'!$4:$6</definedName>
    <definedName name="_xlnm.Print_Area" localSheetId="1">'раздел 2'!$A$1:$I$57</definedName>
    <definedName name="_xlnm.Print_Area" localSheetId="2">'Расшифровка (доход)'!$A$1:$O$82</definedName>
    <definedName name="_xlnm.Print_Area" localSheetId="3">'Расшифровка (расход)'!$A$1:$Q$297</definedName>
  </definedNames>
  <calcPr calcId="124519"/>
</workbook>
</file>

<file path=xl/calcChain.xml><?xml version="1.0" encoding="utf-8"?>
<calcChain xmlns="http://schemas.openxmlformats.org/spreadsheetml/2006/main">
  <c r="A81" i="3"/>
  <c r="M40" i="2"/>
  <c r="W240" i="4"/>
  <c r="M54"/>
  <c r="F42" i="1" l="1"/>
  <c r="M23" i="3"/>
  <c r="P190" i="4"/>
  <c r="Q15" l="1"/>
  <c r="E72" i="1" l="1"/>
  <c r="P239" i="4"/>
  <c r="L112"/>
  <c r="M103"/>
  <c r="L99"/>
  <c r="L113"/>
  <c r="P217"/>
  <c r="P114"/>
  <c r="L114" s="1"/>
  <c r="L120"/>
  <c r="P108"/>
  <c r="L115"/>
  <c r="P117"/>
  <c r="P116"/>
  <c r="L116" s="1"/>
  <c r="L117"/>
  <c r="L118"/>
  <c r="L119"/>
  <c r="L111"/>
  <c r="P89"/>
  <c r="P88"/>
  <c r="L88" s="1"/>
  <c r="L86"/>
  <c r="P90"/>
  <c r="L100"/>
  <c r="L98"/>
  <c r="J41"/>
  <c r="J40"/>
  <c r="L34"/>
  <c r="M32"/>
  <c r="L32" s="1"/>
  <c r="P16"/>
  <c r="P15" s="1"/>
  <c r="M19"/>
  <c r="L21"/>
  <c r="L19" l="1"/>
  <c r="G65" i="1"/>
  <c r="I34" i="3" l="1"/>
  <c r="I35"/>
  <c r="I33"/>
  <c r="G55" i="1" l="1"/>
  <c r="F53" l="1"/>
  <c r="G53"/>
  <c r="J277" i="4"/>
  <c r="F46" i="1"/>
  <c r="G57"/>
  <c r="M26" i="3" l="1"/>
  <c r="N26"/>
  <c r="M31"/>
  <c r="N31"/>
  <c r="M39"/>
  <c r="N39"/>
  <c r="O42"/>
  <c r="G33" i="2" l="1"/>
  <c r="G29"/>
  <c r="H29"/>
  <c r="F29"/>
  <c r="G22"/>
  <c r="H22"/>
  <c r="G11"/>
  <c r="H11"/>
  <c r="F11"/>
  <c r="G40"/>
  <c r="G38"/>
  <c r="H24"/>
  <c r="F60" i="1"/>
  <c r="G60"/>
  <c r="E60"/>
  <c r="F77" l="1"/>
  <c r="G77"/>
  <c r="E77"/>
  <c r="F102"/>
  <c r="G102"/>
  <c r="E102"/>
  <c r="F107"/>
  <c r="G107"/>
  <c r="E107"/>
  <c r="G90" l="1"/>
  <c r="G75"/>
  <c r="G73" s="1"/>
  <c r="G46" l="1"/>
  <c r="A296" i="4"/>
  <c r="M82" l="1"/>
  <c r="L97"/>
  <c r="L89" l="1"/>
  <c r="L90"/>
  <c r="L91"/>
  <c r="L92"/>
  <c r="L93"/>
  <c r="L94"/>
  <c r="L95"/>
  <c r="L96"/>
  <c r="L101"/>
  <c r="L102"/>
  <c r="L107" l="1"/>
  <c r="L28" i="3" l="1"/>
  <c r="L29"/>
  <c r="L30"/>
  <c r="R81" l="1"/>
  <c r="M78"/>
  <c r="Q78" s="1"/>
  <c r="N77"/>
  <c r="Q77" s="1"/>
  <c r="S77" s="1"/>
  <c r="U77" s="1"/>
  <c r="T76"/>
  <c r="T78" s="1"/>
  <c r="R76"/>
  <c r="R78" s="1"/>
  <c r="Q76"/>
  <c r="S76" s="1"/>
  <c r="U76" s="1"/>
  <c r="U74"/>
  <c r="T72"/>
  <c r="M70"/>
  <c r="M74" s="1"/>
  <c r="Q74" s="1"/>
  <c r="L57"/>
  <c r="L56"/>
  <c r="O55"/>
  <c r="N55"/>
  <c r="M55"/>
  <c r="L54"/>
  <c r="L53"/>
  <c r="O52"/>
  <c r="N52"/>
  <c r="M52"/>
  <c r="Q51"/>
  <c r="R51" s="1"/>
  <c r="L51"/>
  <c r="L50"/>
  <c r="O49"/>
  <c r="N49"/>
  <c r="M49"/>
  <c r="L48"/>
  <c r="E53" i="1" s="1"/>
  <c r="L47" i="3"/>
  <c r="E57" i="1" s="1"/>
  <c r="L46" i="3"/>
  <c r="O45"/>
  <c r="N45"/>
  <c r="M45"/>
  <c r="L44"/>
  <c r="L43"/>
  <c r="N42"/>
  <c r="M42"/>
  <c r="L41"/>
  <c r="L40"/>
  <c r="L38"/>
  <c r="L37"/>
  <c r="L36"/>
  <c r="L35"/>
  <c r="L34"/>
  <c r="L33"/>
  <c r="L32"/>
  <c r="O31"/>
  <c r="L31" s="1"/>
  <c r="L27"/>
  <c r="O26"/>
  <c r="N25"/>
  <c r="N23" s="1"/>
  <c r="M25"/>
  <c r="L24"/>
  <c r="L22"/>
  <c r="L21"/>
  <c r="L20"/>
  <c r="L19"/>
  <c r="Q18"/>
  <c r="O18"/>
  <c r="N18"/>
  <c r="M18"/>
  <c r="L26" l="1"/>
  <c r="O25"/>
  <c r="O23" s="1"/>
  <c r="L45"/>
  <c r="L42"/>
  <c r="E50" i="1" s="1"/>
  <c r="L52" i="3"/>
  <c r="L18"/>
  <c r="S78"/>
  <c r="U78" s="1"/>
  <c r="U79" s="1"/>
  <c r="N58"/>
  <c r="L39"/>
  <c r="L49"/>
  <c r="E58" i="1" s="1"/>
  <c r="L55" i="3"/>
  <c r="E65" i="1"/>
  <c r="E63" s="1"/>
  <c r="R18" i="3"/>
  <c r="R16" s="1"/>
  <c r="M58"/>
  <c r="O58" l="1"/>
  <c r="L25" l="1"/>
  <c r="E46" i="1" s="1"/>
  <c r="E42" s="1"/>
  <c r="L23" i="3" l="1"/>
  <c r="L58" s="1"/>
  <c r="L87" i="4"/>
  <c r="L84"/>
  <c r="P103" l="1"/>
  <c r="Q103"/>
  <c r="L108" l="1"/>
  <c r="L106"/>
  <c r="M203" l="1"/>
  <c r="N184"/>
  <c r="O184"/>
  <c r="P184"/>
  <c r="M184"/>
  <c r="O30"/>
  <c r="N68"/>
  <c r="O68"/>
  <c r="P68"/>
  <c r="Q68"/>
  <c r="M68"/>
  <c r="M63"/>
  <c r="M58"/>
  <c r="M48"/>
  <c r="N38"/>
  <c r="O38"/>
  <c r="P38"/>
  <c r="Q38"/>
  <c r="M38"/>
  <c r="N146"/>
  <c r="O146"/>
  <c r="P146"/>
  <c r="Q146"/>
  <c r="M146"/>
  <c r="M145" s="1"/>
  <c r="M53" l="1"/>
  <c r="N225"/>
  <c r="O225"/>
  <c r="P225"/>
  <c r="Q225"/>
  <c r="M225"/>
  <c r="N217"/>
  <c r="O217"/>
  <c r="Q217"/>
  <c r="M217"/>
  <c r="N212"/>
  <c r="O212"/>
  <c r="P212"/>
  <c r="Q212"/>
  <c r="M212"/>
  <c r="N203"/>
  <c r="O203"/>
  <c r="P203"/>
  <c r="Q203"/>
  <c r="N201"/>
  <c r="O201"/>
  <c r="P201"/>
  <c r="Q201"/>
  <c r="M201"/>
  <c r="N199"/>
  <c r="O199"/>
  <c r="P199"/>
  <c r="Q199"/>
  <c r="M199"/>
  <c r="L188"/>
  <c r="N163"/>
  <c r="O163"/>
  <c r="P163"/>
  <c r="Q163"/>
  <c r="M163"/>
  <c r="L172"/>
  <c r="L171"/>
  <c r="L170"/>
  <c r="L169"/>
  <c r="L168"/>
  <c r="L167"/>
  <c r="L166"/>
  <c r="L165"/>
  <c r="L164"/>
  <c r="N157"/>
  <c r="O157"/>
  <c r="P157"/>
  <c r="Q157"/>
  <c r="M157"/>
  <c r="N160"/>
  <c r="O160"/>
  <c r="P160"/>
  <c r="Q160"/>
  <c r="M160"/>
  <c r="L155"/>
  <c r="L154"/>
  <c r="L153"/>
  <c r="L152"/>
  <c r="L151"/>
  <c r="L150"/>
  <c r="L149"/>
  <c r="L148"/>
  <c r="L147"/>
  <c r="N48"/>
  <c r="O48"/>
  <c r="P48"/>
  <c r="Q48"/>
  <c r="P198" l="1"/>
  <c r="N198"/>
  <c r="O198"/>
  <c r="M198"/>
  <c r="Q198"/>
  <c r="M156"/>
  <c r="N82" l="1"/>
  <c r="O82"/>
  <c r="Q82"/>
  <c r="N103" l="1"/>
  <c r="L103" l="1"/>
  <c r="P82"/>
  <c r="P13" l="1"/>
  <c r="G58" i="1" l="1"/>
  <c r="G50" l="1"/>
  <c r="L217" i="4" l="1"/>
  <c r="L12"/>
  <c r="N265"/>
  <c r="O265"/>
  <c r="P265"/>
  <c r="Q265"/>
  <c r="M265"/>
  <c r="N251"/>
  <c r="O251"/>
  <c r="P251"/>
  <c r="Q251"/>
  <c r="M251"/>
  <c r="M35"/>
  <c r="M177" l="1"/>
  <c r="L198"/>
  <c r="G63" i="1" l="1"/>
  <c r="G42" s="1"/>
  <c r="F63"/>
  <c r="L225" i="4" l="1"/>
  <c r="N177"/>
  <c r="O177"/>
  <c r="P177"/>
  <c r="Q177"/>
  <c r="N196"/>
  <c r="O196"/>
  <c r="P196"/>
  <c r="Q196"/>
  <c r="M196"/>
  <c r="N156"/>
  <c r="O156"/>
  <c r="P156"/>
  <c r="Q156"/>
  <c r="N145"/>
  <c r="O145"/>
  <c r="P145"/>
  <c r="Q145"/>
  <c r="N122"/>
  <c r="O122"/>
  <c r="P122"/>
  <c r="Q122"/>
  <c r="M122"/>
  <c r="M37" s="1"/>
  <c r="F20" i="2" s="1"/>
  <c r="L199" i="4"/>
  <c r="L201"/>
  <c r="N70"/>
  <c r="O70"/>
  <c r="P70"/>
  <c r="Q70"/>
  <c r="M70"/>
  <c r="L68"/>
  <c r="N63"/>
  <c r="O63"/>
  <c r="P63"/>
  <c r="Q63"/>
  <c r="N58"/>
  <c r="O58"/>
  <c r="P58"/>
  <c r="Q58"/>
  <c r="N54"/>
  <c r="O54"/>
  <c r="P54"/>
  <c r="Q54"/>
  <c r="L47"/>
  <c r="N35"/>
  <c r="O35"/>
  <c r="P35"/>
  <c r="Q35"/>
  <c r="N30"/>
  <c r="P30"/>
  <c r="Q30"/>
  <c r="M30"/>
  <c r="N26"/>
  <c r="O26"/>
  <c r="P26"/>
  <c r="Q26"/>
  <c r="M26"/>
  <c r="M15" s="1"/>
  <c r="M10" s="1"/>
  <c r="N23"/>
  <c r="O23"/>
  <c r="P23"/>
  <c r="Q23"/>
  <c r="M23"/>
  <c r="N15"/>
  <c r="O15"/>
  <c r="N13"/>
  <c r="O13"/>
  <c r="Q13"/>
  <c r="L265"/>
  <c r="L266"/>
  <c r="L267"/>
  <c r="L268"/>
  <c r="L269"/>
  <c r="L270"/>
  <c r="L271"/>
  <c r="L272"/>
  <c r="L273"/>
  <c r="L247"/>
  <c r="L248"/>
  <c r="L249"/>
  <c r="L250"/>
  <c r="L251"/>
  <c r="L252"/>
  <c r="L253"/>
  <c r="L254"/>
  <c r="L255"/>
  <c r="L256"/>
  <c r="L257"/>
  <c r="L258"/>
  <c r="L259"/>
  <c r="L260"/>
  <c r="L261"/>
  <c r="L262"/>
  <c r="L263"/>
  <c r="L264"/>
  <c r="L231"/>
  <c r="L232"/>
  <c r="L233"/>
  <c r="L234"/>
  <c r="L235"/>
  <c r="L236"/>
  <c r="L237"/>
  <c r="L238"/>
  <c r="L239"/>
  <c r="L240"/>
  <c r="L241"/>
  <c r="L242"/>
  <c r="L243"/>
  <c r="L244"/>
  <c r="L245"/>
  <c r="L246"/>
  <c r="L206"/>
  <c r="L207"/>
  <c r="L208"/>
  <c r="L209"/>
  <c r="L210"/>
  <c r="L211"/>
  <c r="L212"/>
  <c r="L213"/>
  <c r="L214"/>
  <c r="L215"/>
  <c r="L216"/>
  <c r="L218"/>
  <c r="L219"/>
  <c r="L220"/>
  <c r="L221"/>
  <c r="L222"/>
  <c r="L223"/>
  <c r="L224"/>
  <c r="L226"/>
  <c r="L227"/>
  <c r="L228"/>
  <c r="L229"/>
  <c r="L230"/>
  <c r="L205"/>
  <c r="L203"/>
  <c r="L182"/>
  <c r="L183"/>
  <c r="L185"/>
  <c r="L186"/>
  <c r="L187"/>
  <c r="L189"/>
  <c r="L190"/>
  <c r="L191"/>
  <c r="L192"/>
  <c r="L193"/>
  <c r="L194"/>
  <c r="L195"/>
  <c r="L197"/>
  <c r="L158"/>
  <c r="L159"/>
  <c r="L160"/>
  <c r="E87" i="1" s="1"/>
  <c r="L161" i="4"/>
  <c r="L162"/>
  <c r="L163"/>
  <c r="E88" i="1" s="1"/>
  <c r="G88" s="1"/>
  <c r="L173" i="4"/>
  <c r="L174"/>
  <c r="L175"/>
  <c r="L176"/>
  <c r="L178"/>
  <c r="L179"/>
  <c r="L180"/>
  <c r="L181"/>
  <c r="L130"/>
  <c r="L131"/>
  <c r="L132"/>
  <c r="L133"/>
  <c r="L134"/>
  <c r="L135"/>
  <c r="L136"/>
  <c r="L137"/>
  <c r="L139"/>
  <c r="L140"/>
  <c r="L142"/>
  <c r="L143"/>
  <c r="L146"/>
  <c r="L123"/>
  <c r="L125"/>
  <c r="L126"/>
  <c r="L127"/>
  <c r="L128"/>
  <c r="L129"/>
  <c r="L109"/>
  <c r="L121"/>
  <c r="L104"/>
  <c r="L72"/>
  <c r="L73"/>
  <c r="L75"/>
  <c r="L76"/>
  <c r="L77"/>
  <c r="L78"/>
  <c r="L79"/>
  <c r="L81"/>
  <c r="L83"/>
  <c r="L66"/>
  <c r="L67"/>
  <c r="L69"/>
  <c r="L65"/>
  <c r="L61"/>
  <c r="L62"/>
  <c r="L60"/>
  <c r="L57"/>
  <c r="L56"/>
  <c r="L51"/>
  <c r="L52"/>
  <c r="L48"/>
  <c r="L49"/>
  <c r="L50"/>
  <c r="L40"/>
  <c r="L41"/>
  <c r="L42"/>
  <c r="L43"/>
  <c r="L44"/>
  <c r="L45"/>
  <c r="L46"/>
  <c r="L27"/>
  <c r="L28"/>
  <c r="L29"/>
  <c r="L31"/>
  <c r="L36"/>
  <c r="E75" i="1" s="1"/>
  <c r="E73" s="1"/>
  <c r="F73" s="1"/>
  <c r="L105" i="4"/>
  <c r="L110"/>
  <c r="L14"/>
  <c r="L16"/>
  <c r="L18"/>
  <c r="L24"/>
  <c r="G87" i="1" l="1"/>
  <c r="F87"/>
  <c r="P10" i="4"/>
  <c r="F18" i="2"/>
  <c r="L38" i="4"/>
  <c r="L23"/>
  <c r="O53"/>
  <c r="O37" s="1"/>
  <c r="F24" i="2" s="1"/>
  <c r="F22" s="1"/>
  <c r="L157" i="4"/>
  <c r="E86" i="1" s="1"/>
  <c r="F86" s="1"/>
  <c r="L177" i="4"/>
  <c r="L30"/>
  <c r="N10"/>
  <c r="L70"/>
  <c r="L63"/>
  <c r="L15"/>
  <c r="E71" i="1" s="1"/>
  <c r="L35" i="4"/>
  <c r="L184"/>
  <c r="L156"/>
  <c r="N53"/>
  <c r="N37" s="1"/>
  <c r="L13"/>
  <c r="E70" i="1" s="1"/>
  <c r="L122" i="4"/>
  <c r="O10"/>
  <c r="L26"/>
  <c r="Q10"/>
  <c r="L196"/>
  <c r="P53"/>
  <c r="L82"/>
  <c r="L54"/>
  <c r="L85"/>
  <c r="L145"/>
  <c r="E90" i="1" s="1"/>
  <c r="Q53" i="4"/>
  <c r="Q37" s="1"/>
  <c r="F70" i="1" l="1"/>
  <c r="G70"/>
  <c r="F71"/>
  <c r="G71"/>
  <c r="G86"/>
  <c r="F84"/>
  <c r="E68"/>
  <c r="F38" i="2"/>
  <c r="G84" i="1"/>
  <c r="E84"/>
  <c r="P37" i="4"/>
  <c r="Q274"/>
  <c r="N274"/>
  <c r="O274"/>
  <c r="L10"/>
  <c r="L53"/>
  <c r="G68" i="1" l="1"/>
  <c r="F68"/>
  <c r="F40" i="2"/>
  <c r="F37"/>
  <c r="F33" s="1"/>
  <c r="F16" s="1"/>
  <c r="H38"/>
  <c r="H37"/>
  <c r="H40" s="1"/>
  <c r="G16"/>
  <c r="G7" s="1"/>
  <c r="M274" i="4"/>
  <c r="P274"/>
  <c r="L37"/>
  <c r="H33" i="2" l="1"/>
  <c r="H16" s="1"/>
  <c r="H7" s="1"/>
  <c r="L274" i="4"/>
  <c r="E96" i="1"/>
  <c r="E91" s="1"/>
  <c r="E66" s="1"/>
  <c r="E40" s="1"/>
  <c r="T296" i="4"/>
  <c r="M293"/>
  <c r="S293" s="1"/>
  <c r="O292"/>
  <c r="S292" s="1"/>
  <c r="U292" s="1"/>
  <c r="W292" s="1"/>
  <c r="V291"/>
  <c r="V293" s="1"/>
  <c r="T291"/>
  <c r="T293" s="1"/>
  <c r="S291"/>
  <c r="W289"/>
  <c r="V287"/>
  <c r="M285"/>
  <c r="M289" s="1"/>
  <c r="S289" s="1"/>
  <c r="U163"/>
  <c r="U161"/>
  <c r="U159"/>
  <c r="U158"/>
  <c r="T103"/>
  <c r="T82"/>
  <c r="T53"/>
  <c r="T38"/>
  <c r="S36"/>
  <c r="T36" s="1"/>
  <c r="S12"/>
  <c r="T12" s="1"/>
  <c r="U291" l="1"/>
  <c r="W291" s="1"/>
  <c r="U293"/>
  <c r="W293" s="1"/>
  <c r="W294" s="1"/>
  <c r="F91" i="1"/>
  <c r="F66" s="1"/>
  <c r="F40" s="1"/>
  <c r="S10" i="4"/>
  <c r="T9"/>
  <c r="G96" i="1" l="1"/>
  <c r="G91" s="1"/>
  <c r="G66" s="1"/>
  <c r="G40" s="1"/>
  <c r="F7" i="2"/>
</calcChain>
</file>

<file path=xl/sharedStrings.xml><?xml version="1.0" encoding="utf-8"?>
<sst xmlns="http://schemas.openxmlformats.org/spreadsheetml/2006/main" count="627" uniqueCount="407">
  <si>
    <t>к Порядку</t>
  </si>
  <si>
    <t>_____________</t>
  </si>
  <si>
    <t>(подпись)</t>
  </si>
  <si>
    <t>(расшифровка подписи)</t>
  </si>
  <si>
    <t>Коды</t>
  </si>
  <si>
    <t>Дата</t>
  </si>
  <si>
    <t>Орган, осуществляющий функции и полномочия учредителя</t>
  </si>
  <si>
    <t>по Сводному реестру</t>
  </si>
  <si>
    <t>глава по БК</t>
  </si>
  <si>
    <t>Наименование муниципального учреждения</t>
  </si>
  <si>
    <t>ИНН</t>
  </si>
  <si>
    <t>КПП</t>
  </si>
  <si>
    <t>Единица измерения: руб. (с точностью до второго десятичного знака)</t>
  </si>
  <si>
    <t>по ОКЕИ</t>
  </si>
  <si>
    <t>Раздел 1. Поступления и выплаты</t>
  </si>
  <si>
    <t>Наименование показателя</t>
  </si>
  <si>
    <t>Код строки</t>
  </si>
  <si>
    <t>Сумма</t>
  </si>
  <si>
    <t>за пределами планового периода</t>
  </si>
  <si>
    <t>0001</t>
  </si>
  <si>
    <t>x</t>
  </si>
  <si>
    <t>0002</t>
  </si>
  <si>
    <t>Доходы, всего:</t>
  </si>
  <si>
    <t>в том числе:</t>
  </si>
  <si>
    <t>доходы от собственности, всего</t>
  </si>
  <si>
    <t>безвозмездные денежные поступления, всего</t>
  </si>
  <si>
    <t>прочие доходы, всего</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</si>
  <si>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</si>
  <si>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</si>
  <si>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</si>
  <si>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</si>
  <si>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</si>
  <si>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</si>
  <si>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</si>
  <si>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</si>
  <si>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</si>
  <si>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</si>
  <si>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</si>
  <si>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</si>
  <si>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прочие выплаты (кроме выплат на закупку товаров, работ, услуг)</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</si>
  <si>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</si>
  <si>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</si>
  <si>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</si>
  <si>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</si>
  <si>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</si>
  <si>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возврат в бюджет средств субсидии</t>
  </si>
  <si>
    <t>№ п/п</t>
  </si>
  <si>
    <t>Коды строк</t>
  </si>
  <si>
    <t>Год начала закупки</t>
  </si>
  <si>
    <t>в том числе по году начала закупки:</t>
  </si>
  <si>
    <t>Руководитель муниципального учреждения</t>
  </si>
  <si>
    <t>Исполнитель</t>
  </si>
  <si>
    <t>тел.: _______________</t>
  </si>
  <si>
    <t>по строкам 1000 - 1900 -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</si>
  <si>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за счет средств обязательного медицинского страхования</t>
  </si>
  <si>
    <t>за счет прочих источников финансового обеспечения</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</si>
  <si>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</si>
  <si>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</si>
  <si>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 xml:space="preserve"> составления и утверждения плана</t>
  </si>
  <si>
    <t>финансово-хозяйственной деятельности</t>
  </si>
  <si>
    <t xml:space="preserve"> муниципальных учреждений муниципального </t>
  </si>
  <si>
    <t>города Вологды</t>
  </si>
  <si>
    <t>в соответствии с Федеральным законом                    № 44-ФЗ</t>
  </si>
  <si>
    <t>в соответствии с Федеральным законом                      № 223-ФЗ</t>
  </si>
  <si>
    <t>в соответствии с Федеральным законом                       № 223-ФЗ</t>
  </si>
  <si>
    <t>в соответствии с Федеральным законом                    № 223-ФЗ</t>
  </si>
  <si>
    <t>в соответствии с Федеральным законом                     № 44-ФЗ</t>
  </si>
  <si>
    <t>(наименование органа, осуществляющего функции и полномочия учредителя)</t>
  </si>
  <si>
    <r>
      <t>Код по бюджетной классификации Российской Федерации</t>
    </r>
    <r>
      <rPr>
        <vertAlign val="superscript"/>
        <sz val="13"/>
        <rFont val="Times New Roman"/>
        <family val="1"/>
        <charset val="204"/>
      </rPr>
      <t>1</t>
    </r>
  </si>
  <si>
    <r>
      <t>Аналитический код</t>
    </r>
    <r>
      <rPr>
        <vertAlign val="superscript"/>
        <sz val="13"/>
        <rFont val="Times New Roman"/>
        <family val="1"/>
        <charset val="204"/>
      </rPr>
      <t>2</t>
    </r>
  </si>
  <si>
    <r>
      <t>Остаток средств на начало текущего финансового года</t>
    </r>
    <r>
      <rPr>
        <vertAlign val="superscript"/>
        <sz val="13"/>
        <rFont val="Times New Roman"/>
        <family val="1"/>
        <charset val="204"/>
      </rPr>
      <t>3</t>
    </r>
  </si>
  <si>
    <r>
      <t>Остаток средств на конец текущего финансового года</t>
    </r>
    <r>
      <rPr>
        <vertAlign val="superscript"/>
        <sz val="13"/>
        <rFont val="Times New Roman"/>
        <family val="1"/>
        <charset val="204"/>
      </rPr>
      <t>3</t>
    </r>
  </si>
  <si>
    <r>
      <t>прочие поступления, всего</t>
    </r>
    <r>
      <rPr>
        <vertAlign val="superscript"/>
        <sz val="13"/>
        <rFont val="Times New Roman"/>
        <family val="1"/>
        <charset val="204"/>
      </rPr>
      <t>4</t>
    </r>
  </si>
  <si>
    <r>
      <t>расходы на закупку товаров, работ, услуг, всего</t>
    </r>
    <r>
      <rPr>
        <vertAlign val="superscript"/>
        <sz val="13"/>
        <rFont val="Times New Roman"/>
        <family val="1"/>
        <charset val="204"/>
      </rPr>
      <t>5</t>
    </r>
  </si>
  <si>
    <r>
      <t>налог на прибыль</t>
    </r>
    <r>
      <rPr>
        <vertAlign val="superscript"/>
        <sz val="13"/>
        <rFont val="Times New Roman"/>
        <family val="1"/>
        <charset val="204"/>
      </rPr>
      <t>6</t>
    </r>
  </si>
  <si>
    <r>
      <t>налог на добавленную стоимость</t>
    </r>
    <r>
      <rPr>
        <vertAlign val="superscript"/>
        <sz val="13"/>
        <rFont val="Times New Roman"/>
        <family val="1"/>
        <charset val="204"/>
      </rPr>
      <t>6</t>
    </r>
  </si>
  <si>
    <r>
      <t>прочие налоги, уменьшающие доход</t>
    </r>
    <r>
      <rPr>
        <vertAlign val="superscript"/>
        <sz val="13"/>
        <rFont val="Times New Roman"/>
        <family val="1"/>
        <charset val="204"/>
      </rPr>
      <t>6</t>
    </r>
  </si>
  <si>
    <r>
      <rPr>
        <vertAlign val="superscript"/>
        <sz val="11"/>
        <rFont val="Times New Roman"/>
        <family val="1"/>
        <charset val="204"/>
      </rPr>
      <t>1</t>
    </r>
    <r>
      <rPr>
        <sz val="11"/>
        <rFont val="Times New Roman"/>
        <family val="1"/>
        <charset val="204"/>
      </rPr>
      <t xml:space="preserve"> В графе 3 отражаются:</t>
    </r>
  </si>
  <si>
    <r>
      <rPr>
        <vertAlign val="superscript"/>
        <sz val="11"/>
        <rFont val="Times New Roman"/>
        <family val="1"/>
        <charset val="204"/>
      </rPr>
      <t>3</t>
    </r>
    <r>
      <rPr>
        <sz val="11"/>
        <rFont val="Times New Roman"/>
        <family val="1"/>
        <charset val="204"/>
      </rPr>
      <t xml:space="preserve"> По строкам 0001 и 0002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</si>
  <si>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charset val="204"/>
      </rPr>
      <t>5</t>
    </r>
    <r>
      <rPr>
        <sz val="1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закупки товаров, работ, услуг» Плана.</t>
    </r>
  </si>
  <si>
    <r>
      <rPr>
        <vertAlign val="superscript"/>
        <sz val="11"/>
        <rFont val="Times New Roman"/>
        <family val="1"/>
        <charset val="204"/>
      </rPr>
      <t>6</t>
    </r>
    <r>
      <rPr>
        <sz val="11"/>
        <rFont val="Times New Roman"/>
        <family val="1"/>
        <charset val="204"/>
      </rPr>
      <t xml:space="preserve"> Показатель отражается со знаком «минус».</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</si>
  <si>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3"/>
        <rFont val="Times New Roman"/>
        <family val="1"/>
        <charset val="204"/>
      </rPr>
      <t>10</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</si>
  <si>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3"/>
        <rFont val="Times New Roman"/>
        <family val="1"/>
        <charset val="204"/>
      </rPr>
      <t>11</t>
    </r>
  </si>
  <si>
    <r>
      <rPr>
        <vertAlign val="superscript"/>
        <sz val="11"/>
        <rFont val="Times New Roman"/>
        <family val="1"/>
        <charset val="204"/>
      </rPr>
      <t>10</t>
    </r>
    <r>
      <rPr>
        <sz val="1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</si>
  <si>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charset val="204"/>
      </rPr>
      <t>11</t>
    </r>
    <r>
      <rPr>
        <sz val="1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</si>
  <si>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charset val="204"/>
      </rPr>
      <t>12</t>
    </r>
    <r>
      <rPr>
        <sz val="1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</si>
  <si>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13"/>
        <rFont val="Times New Roman"/>
        <family val="1"/>
        <charset val="204"/>
      </rPr>
      <t>10</t>
    </r>
  </si>
  <si>
    <t>УТВЕРЖДАЮ</t>
  </si>
  <si>
    <t>«____» _______________ 20___ г.</t>
  </si>
  <si>
    <t>доходы от оказания платных услуг (работ), компенсаций затрат, всего</t>
  </si>
  <si>
    <t>штрафы, пени, неустойки, возмещения ущерба, всего</t>
  </si>
  <si>
    <t>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</si>
  <si>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фонд оплаты труда учреждений</t>
  </si>
  <si>
    <t>иные выплаты, за исключением фонда оплаты труда учреждений, лицам, привлекаемым согласно законодательству для выполнения отдельных полномочий</t>
  </si>
  <si>
    <t>социальное обеспечение и иные выплаты населению, всего</t>
  </si>
  <si>
    <t>премии и гранты</t>
  </si>
  <si>
    <t>иные выплаты населению</t>
  </si>
  <si>
    <t>исполнение судебных актов Российской Федерации и мировых соглашений по возмещению причиненного вреда</t>
  </si>
  <si>
    <t>приобретение объектов недвижимого имущества муниципальными бюджетными и автономными учреждениями</t>
  </si>
  <si>
    <t>строительство (реконструкция) объектов недвижимого имущества муниципальными бюджетными и автономными учреждениями</t>
  </si>
  <si>
    <r>
      <rPr>
        <vertAlign val="superscript"/>
        <sz val="11"/>
        <rFont val="Times New Roman"/>
        <family val="1"/>
        <charset val="204"/>
      </rPr>
      <t>4</t>
    </r>
    <r>
      <rPr>
        <sz val="1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</si>
  <si>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1"/>
        <rFont val="Times New Roman"/>
        <family val="1"/>
        <charset val="204"/>
      </rPr>
      <t>7</t>
    </r>
    <r>
      <rPr>
        <sz val="1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</si>
  <si>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vertAlign val="superscript"/>
        <sz val="11"/>
        <rFont val="Times New Roman"/>
        <family val="1"/>
        <charset val="204"/>
      </rPr>
      <t>8</t>
    </r>
  </si>
  <si>
    <r>
      <t>Выплаты на закупку товаров, работ, услуг, всего</t>
    </r>
    <r>
      <rPr>
        <vertAlign val="superscript"/>
        <sz val="13"/>
        <rFont val="Times New Roman"/>
        <family val="1"/>
        <charset val="204"/>
      </rPr>
      <t>9</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</si>
  <si>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3"/>
        <rFont val="Times New Roman"/>
        <family val="1"/>
        <charset val="204"/>
      </rPr>
      <t>13</t>
    </r>
  </si>
  <si>
    <t>за счет субсидий на финансовое обеспечение выполнения муниципального задания на оказание услуг (выполнение работ)</t>
  </si>
  <si>
    <r>
      <t>за счет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r>
    <r>
      <rPr>
        <vertAlign val="superscript"/>
        <sz val="13"/>
        <rFont val="Times New Roman"/>
        <family val="1"/>
        <charset val="204"/>
      </rPr>
      <t>12</t>
    </r>
  </si>
  <si>
    <r>
      <t>1.1</t>
    </r>
    <r>
      <rPr>
        <sz val="13"/>
        <color theme="0"/>
        <rFont val="Times New Roman"/>
        <family val="1"/>
        <charset val="204"/>
      </rPr>
      <t>.</t>
    </r>
  </si>
  <si>
    <r>
      <t>1.2</t>
    </r>
    <r>
      <rPr>
        <sz val="13"/>
        <color theme="0"/>
        <rFont val="Times New Roman"/>
        <family val="1"/>
        <charset val="204"/>
      </rPr>
      <t>.</t>
    </r>
  </si>
  <si>
    <r>
      <t>1.3</t>
    </r>
    <r>
      <rPr>
        <sz val="13"/>
        <color theme="0"/>
        <rFont val="Times New Roman"/>
        <family val="1"/>
        <charset val="204"/>
      </rPr>
      <t>.</t>
    </r>
  </si>
  <si>
    <r>
      <t>1.4</t>
    </r>
    <r>
      <rPr>
        <sz val="13"/>
        <color theme="0"/>
        <rFont val="Times New Roman"/>
        <family val="1"/>
        <charset val="204"/>
      </rPr>
      <t>.</t>
    </r>
  </si>
  <si>
    <r>
      <t>1.4.1</t>
    </r>
    <r>
      <rPr>
        <sz val="13"/>
        <color theme="0"/>
        <rFont val="Times New Roman"/>
        <family val="1"/>
        <charset val="204"/>
      </rPr>
      <t>.</t>
    </r>
  </si>
  <si>
    <t>1.4.1.1</t>
  </si>
  <si>
    <t>1.4.1.2</t>
  </si>
  <si>
    <r>
      <t>1.4.2</t>
    </r>
    <r>
      <rPr>
        <sz val="13"/>
        <color theme="0"/>
        <rFont val="Times New Roman"/>
        <family val="1"/>
        <charset val="204"/>
      </rPr>
      <t>.</t>
    </r>
  </si>
  <si>
    <t>1.4.2.1</t>
  </si>
  <si>
    <t>1.4.2.2</t>
  </si>
  <si>
    <r>
      <t>1.4.3</t>
    </r>
    <r>
      <rPr>
        <sz val="13"/>
        <color theme="0"/>
        <rFont val="Times New Roman"/>
        <family val="1"/>
        <charset val="204"/>
      </rPr>
      <t>.</t>
    </r>
  </si>
  <si>
    <r>
      <t>1.4.4</t>
    </r>
    <r>
      <rPr>
        <sz val="13"/>
        <color theme="0"/>
        <rFont val="Times New Roman"/>
        <family val="1"/>
        <charset val="204"/>
      </rPr>
      <t>.</t>
    </r>
  </si>
  <si>
    <t>1.4.4.1</t>
  </si>
  <si>
    <t>1.4.4.2</t>
  </si>
  <si>
    <r>
      <t>1.4.5</t>
    </r>
    <r>
      <rPr>
        <sz val="13"/>
        <color theme="0"/>
        <rFont val="Times New Roman"/>
        <family val="1"/>
        <charset val="204"/>
      </rPr>
      <t>.</t>
    </r>
  </si>
  <si>
    <t>1.4.5.1</t>
  </si>
  <si>
    <t>1.4.5.2</t>
  </si>
  <si>
    <t>(наименование должности)</t>
  </si>
  <si>
    <t>иные выплаты персоналу учреждений, за исключением фонда оплаты труда</t>
  </si>
  <si>
    <t>уплата прочих налогов, сборов</t>
  </si>
  <si>
    <t>уплата иных платежей</t>
  </si>
  <si>
    <r>
      <rPr>
        <vertAlign val="superscript"/>
        <sz val="11"/>
        <rFont val="Times New Roman"/>
        <family val="1"/>
        <charset val="204"/>
      </rPr>
      <t>2</t>
    </r>
    <r>
      <rPr>
        <sz val="1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с указанием справочной информации (типов средств).</t>
    </r>
  </si>
  <si>
    <t>(уполномоченное лицо)</t>
  </si>
  <si>
    <t>(подпись)                         (И.О.Фамилия)</t>
  </si>
  <si>
    <t xml:space="preserve">  Приложение </t>
  </si>
  <si>
    <t>субсидии, предусмотренные абзацем вторым пункта 1 статьи 78.1 Бюджетного кодекса Российской Федерации</t>
  </si>
  <si>
    <t>Расшифровка видов доходов</t>
  </si>
  <si>
    <t>Годовые суммы ФХД</t>
  </si>
  <si>
    <t>КВР</t>
  </si>
  <si>
    <t>Наименование статьи</t>
  </si>
  <si>
    <t>Сумма (руб.)</t>
  </si>
  <si>
    <t>ВСЕГО</t>
  </si>
  <si>
    <t>в том числе за счет:</t>
  </si>
  <si>
    <t>субсидии на выполнение государственного задания</t>
  </si>
  <si>
    <t>субсидии на иные цели</t>
  </si>
  <si>
    <t>поступлений от приносящей доход деятельности</t>
  </si>
  <si>
    <t>Доходы от собственности</t>
  </si>
  <si>
    <t>в том числе: (расшифровать)</t>
  </si>
  <si>
    <t>Объект</t>
  </si>
  <si>
    <t>Тариф, руб.</t>
  </si>
  <si>
    <r>
      <t>Предоставляемая площадь, м</t>
    </r>
    <r>
      <rPr>
        <vertAlign val="superscript"/>
        <sz val="12"/>
        <rFont val="Times New Roman"/>
        <family val="1"/>
        <charset val="204"/>
      </rPr>
      <t>2</t>
    </r>
  </si>
  <si>
    <t xml:space="preserve"> Расчет объема плановых поступлений от оказания услуг, работ, компенсации затрат учреждений</t>
  </si>
  <si>
    <t>1. Субсидии на финансовое обеспечение выполнения муниципального задания за счет средств местного бюджета</t>
  </si>
  <si>
    <t>2. Поступления от оказания услуг, выполнения работ, реализации готовой продукции иной приносящей доход деятельности</t>
  </si>
  <si>
    <t>Наименование услуги</t>
  </si>
  <si>
    <t>Объем оказания услуг</t>
  </si>
  <si>
    <t>Безвозмездные денежные поступления текущего характера</t>
  </si>
  <si>
    <t>Прочие доходы</t>
  </si>
  <si>
    <t>2. Иные доходы</t>
  </si>
  <si>
    <t>Прочие поступления</t>
  </si>
  <si>
    <t>Увеличение остатков денежных средств за счет возврата дебиторской задолженности прошлых лет</t>
  </si>
  <si>
    <t>* Детализируется по соответствующим кодам статей и подстатей КОСГУ</t>
  </si>
  <si>
    <t>Руководитель</t>
  </si>
  <si>
    <t>Ответственный исполнитель</t>
  </si>
  <si>
    <t>Итого расход</t>
  </si>
  <si>
    <t>Доп.соглаш</t>
  </si>
  <si>
    <t>доп.соглашение</t>
  </si>
  <si>
    <t>Добавить</t>
  </si>
  <si>
    <t>Доп.расходы</t>
  </si>
  <si>
    <t>уменьшено расходов</t>
  </si>
  <si>
    <t>Налоги</t>
  </si>
  <si>
    <t>надо</t>
  </si>
  <si>
    <t>(Место печати)</t>
  </si>
  <si>
    <t>Доп.заявка (плюсом)</t>
  </si>
  <si>
    <t>Расшифровка видов выплат</t>
  </si>
  <si>
    <t>КОСГУ</t>
  </si>
  <si>
    <t>субсидии на выполнение муниципального задания</t>
  </si>
  <si>
    <t>из них остатки прошлых лет</t>
  </si>
  <si>
    <t>Фонд оплаты труда учреждений</t>
  </si>
  <si>
    <t>Фонд оплаты труда учреждений 211, 213</t>
  </si>
  <si>
    <t>Заработная плата</t>
  </si>
  <si>
    <t>Социальные пособия и компенсации персоналу в денежной форме</t>
  </si>
  <si>
    <t>1. Пособие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</si>
  <si>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Иные выплаты персоналу учреждений, за исключением фонда оплаты труда</t>
  </si>
  <si>
    <t>Прочие несоциальные выплаты персоналу в денежной форме</t>
  </si>
  <si>
    <t>Транспортные услуги</t>
  </si>
  <si>
    <t>Компесация за использование личного транспорта в служебных целях</t>
  </si>
  <si>
    <t>Прочие работы, услуги</t>
  </si>
  <si>
    <t>1. Оплата проезда к месту служебной командировки и обратно к месту постоянной работы транспортом общего пользования (при наличии документов (билетов), подтверждающих эти расходы)</t>
  </si>
  <si>
    <t>2.  Оплата за проживание в жилых помещениях (найм жилых помещений) при служебных командировках</t>
  </si>
  <si>
    <t>3. Иные расходы, произведенные работниками в служебных командировках</t>
  </si>
  <si>
    <t xml:space="preserve"> Ежемесячные компенсационные выплаты в размере 50 рублей персоналу, находящемуся в отпуске по уходу за ребенком до достижения им возраста 3 лет</t>
  </si>
  <si>
    <t>Взносы по обязательному социальному страхованию на выплаты по оплате труда работников и иные выплаты работникам учреждений</t>
  </si>
  <si>
    <t xml:space="preserve">Начисления на выплаты по оплате труда </t>
  </si>
  <si>
    <t>Оплата работ, услуг</t>
  </si>
  <si>
    <t>Услуги связи</t>
  </si>
  <si>
    <t>Наименование</t>
  </si>
  <si>
    <t>Кол-во телеф. номеров</t>
  </si>
  <si>
    <t>Стоимость в месяц</t>
  </si>
  <si>
    <t>Кол-во месяцев</t>
  </si>
  <si>
    <t>1. Основные телефонные номера</t>
  </si>
  <si>
    <t>2. Пользование глобальной сетью Интернет</t>
  </si>
  <si>
    <t>3. Междугородние переговоры</t>
  </si>
  <si>
    <t>4. Оплата услуг почтовой связи, включая оплату почтовых сборов при получении услуг почтовой связи</t>
  </si>
  <si>
    <t>5. Мобильная связь</t>
  </si>
  <si>
    <t>7. ОГМ, всего</t>
  </si>
  <si>
    <t>1. Оплата договоров гражданско-правового характера, заключенных с физическими лицами, на оказание транспортных услуг</t>
  </si>
  <si>
    <t>2.  Оплата услуг по пассажирским и грузовым перевозкам</t>
  </si>
  <si>
    <t>3. ОГМ, всего</t>
  </si>
  <si>
    <t>Коммунальные услуги</t>
  </si>
  <si>
    <t>1. Оплата отопления и технологических нужд:</t>
  </si>
  <si>
    <t>Адрес объекта потребления</t>
  </si>
  <si>
    <r>
      <t>Объем потребления по договору (Гкал, м</t>
    </r>
    <r>
      <rPr>
        <vertAlign val="superscript"/>
        <sz val="10"/>
        <rFont val="Times New Roman"/>
        <family val="1"/>
        <charset val="204"/>
      </rPr>
      <t>3</t>
    </r>
    <r>
      <rPr>
        <sz val="10"/>
        <rFont val="Times New Roman"/>
        <family val="1"/>
        <charset val="204"/>
      </rPr>
      <t>)</t>
    </r>
  </si>
  <si>
    <t>2. Оплата потребления электрической энергии:</t>
  </si>
  <si>
    <t>Объем потребления по договору (тыс. кВт-ч)</t>
  </si>
  <si>
    <t>3. Оплата водоснабжения помещений:</t>
  </si>
  <si>
    <t>Лимит, куб.м</t>
  </si>
  <si>
    <t>4. ОГМ, всего</t>
  </si>
  <si>
    <t>Арендная плата за пользование имуществом (за исключением земельных участков и других обособленных природных объектов)</t>
  </si>
  <si>
    <t>1.  Оплата арендной платы в соответствии с заключенными договорами аренды (субаренды, имущественного найма) транспортных средств</t>
  </si>
  <si>
    <t>2.  Арендная плата в соответствии с заключенными договорами аренды (субаренды, имущественного найма) помещений, сооружений:</t>
  </si>
  <si>
    <t>Адрес арендуемого имущества</t>
  </si>
  <si>
    <t>Назначение</t>
  </si>
  <si>
    <t>3.  Арендная плата в соответствии с заключенными договорами аренды (субаренды, имущественного найма) музыкальных инструментов и т.п.:</t>
  </si>
  <si>
    <t>Работы, услуги по содержанию имущества</t>
  </si>
  <si>
    <t>Краткий перечень работ</t>
  </si>
  <si>
    <t>227</t>
  </si>
  <si>
    <t>Страхование</t>
  </si>
  <si>
    <t>1. Расходы на уплату страховых премий (страховых взносов) по договорам страхования, заключенным со страховыми организациями</t>
  </si>
  <si>
    <t>228</t>
  </si>
  <si>
    <t>Услуги, работы для целей капитальных вложений</t>
  </si>
  <si>
    <t>1. Разработка ПСД по строительству и реконструкции</t>
  </si>
  <si>
    <t>2. Проведение государственной экспертизы проектной документации, осуществление строительного контроля, включая авторский надзор за капитальным ремонтом объектов капитального строительства, оплата демонтажных работ (снос строений, перенос коммуникаций и тому подобное)</t>
  </si>
  <si>
    <t>290*</t>
  </si>
  <si>
    <t xml:space="preserve">Прочие расходы </t>
  </si>
  <si>
    <t>Увеличение стоимости нематериальных активов</t>
  </si>
  <si>
    <t>Пенсии, пособия, выплачиваемые работодателями, нанимателями бывшим работникам в денежной форме</t>
  </si>
  <si>
    <t>Премии и гранты</t>
  </si>
  <si>
    <t>Иные выплаты текущего характера физическим лицам</t>
  </si>
  <si>
    <t xml:space="preserve">Иные выплаты населению </t>
  </si>
  <si>
    <t>Исполнение судебных актов</t>
  </si>
  <si>
    <t>Уплата налогов, сборов и иных платежей, всего</t>
  </si>
  <si>
    <t>Прочие расходы</t>
  </si>
  <si>
    <t>Уплата налога на имущество организаций и земельного налога</t>
  </si>
  <si>
    <t>1. Уплата земельного налога</t>
  </si>
  <si>
    <t>2. Уплата налога на имущество</t>
  </si>
  <si>
    <t>Налоги, пошлины и сборы</t>
  </si>
  <si>
    <t>1. Уплата транспортного налога</t>
  </si>
  <si>
    <t>2. Уплата государственных пошлин и сборов в установленных законодательством случаях</t>
  </si>
  <si>
    <t>Поступление нефинансовых активов</t>
  </si>
  <si>
    <t>Увеличение стоимости основных средств</t>
  </si>
  <si>
    <t>Строительство, реконструкция:</t>
  </si>
  <si>
    <t>1. Приобретение машин, оборудования, инструментов, прочих основных средств, всего</t>
  </si>
  <si>
    <t xml:space="preserve"> - транспортные средства (указать кол-во)</t>
  </si>
  <si>
    <t xml:space="preserve"> - производственный и хозяйственный инвентарь</t>
  </si>
  <si>
    <t xml:space="preserve"> - предметы мебели</t>
  </si>
  <si>
    <t xml:space="preserve"> - компьютерное оборудование</t>
  </si>
  <si>
    <t xml:space="preserve"> - копировально-множительная техника</t>
  </si>
  <si>
    <t xml:space="preserve"> - электроосветительное, проекционное, звукотехническое и кинооборудование, не вмонтированное в оформление спектакля (не учитывается в составе сценическо-постановочных средств)</t>
  </si>
  <si>
    <t>2. Приобретение и (или) изготовление печатей</t>
  </si>
  <si>
    <t>3. ОГМ, всего:</t>
  </si>
  <si>
    <t>Увеличение стоимости материальных запасов:</t>
  </si>
  <si>
    <t>Увеличение стоимости горюче-смазочных материалов</t>
  </si>
  <si>
    <t>Количество единиц автотранспорта</t>
  </si>
  <si>
    <t>Норма расхода бензина (л/100 км)</t>
  </si>
  <si>
    <t>Пробег на 20__ год, км</t>
  </si>
  <si>
    <t>Стоимость, руб. за 1 литр</t>
  </si>
  <si>
    <t>Увеличение стоимости строительных материалов</t>
  </si>
  <si>
    <t>ОГМ, всего:</t>
  </si>
  <si>
    <t>Увеличение стоимости мягкого инвентаря</t>
  </si>
  <si>
    <t>346</t>
  </si>
  <si>
    <t>Увеличение стоимости прочих оборотных запасов (материалов)</t>
  </si>
  <si>
    <t xml:space="preserve"> 3. Приобретение и (или) изготовление штампов</t>
  </si>
  <si>
    <t xml:space="preserve"> 4. Приобретение запасных и (или) составных частей для машин, оборудования, оргтехники, вычислительной техники, систем телекоммуникаций и локальных вычислительных сетей, систем передачи и отображения информации, защиты информации, информационно-вычислительных систем, средств связи и тому подобное</t>
  </si>
  <si>
    <t>5. ОГМ, всего:</t>
  </si>
  <si>
    <t>- другие расходы данного кода:</t>
  </si>
  <si>
    <t>Увеличение стоимости прочих материальных запасов однократного применения</t>
  </si>
  <si>
    <t>1. Расходы на приобретение (изготовление) подарочной и сувенирной продукции, не предназначенной для дальнейшей перепродажи, в том числе:</t>
  </si>
  <si>
    <t>-поздравительные открытки и вкладыши к ним</t>
  </si>
  <si>
    <t>- расходы на приобретение (изготовление) приветственных адресов, почетных грамот, благодарственных писем, дипломов и удостоверений лауреатов конкурсов для награждения и тому подобное</t>
  </si>
  <si>
    <t>- расходы на приобетение цветов</t>
  </si>
  <si>
    <t>2. Приобретение (изготовление) специальной продукции</t>
  </si>
  <si>
    <t>3. Приобретение (изготовление) бланков строгой отчетности</t>
  </si>
  <si>
    <t>4. ОГМ, всего:</t>
  </si>
  <si>
    <t>350</t>
  </si>
  <si>
    <t>Увеличение стоимости права пользования</t>
  </si>
  <si>
    <t>352</t>
  </si>
  <si>
    <t>Увеличение стоимости неисключительных прав на результаты интеллектуальной деятельности с неопределенным сроком полезного использования:</t>
  </si>
  <si>
    <t>1. Приобретение пользовательских, лицензионных прав на программное обеспечение</t>
  </si>
  <si>
    <t>2.  Приобретение приобретение и обновление справочно-информационных баз данных</t>
  </si>
  <si>
    <t>353</t>
  </si>
  <si>
    <t>Увеличение стоимости неисключительных прав на результаты интеллектуальной деятельности с определенным сроком полезного использования</t>
  </si>
  <si>
    <t>1.Приобретение пользовательских, лицензионных прав на программное обеспечение</t>
  </si>
  <si>
    <t>2. Приобретение приобретение и обновление справочно-информационных баз данных</t>
  </si>
  <si>
    <t>Капитальные вложения в объекты государственной (муниципальной) собственности</t>
  </si>
  <si>
    <t xml:space="preserve">Приобретение объектов недвижимого имущества государственными (муниципальными) </t>
  </si>
  <si>
    <t>226, 298, 299, 310, 330</t>
  </si>
  <si>
    <t>Строительство (реконструкция) объектов недвижимого имущества государственными (муниципальными) учреждениями</t>
  </si>
  <si>
    <t>222, 224, 225, 226, 228, 229, 298, 299, 310, 330, 340*</t>
  </si>
  <si>
    <t>Передача электроэнергии</t>
  </si>
  <si>
    <t>Купля- продажи электроэнергии</t>
  </si>
  <si>
    <t>Прием сточных вод</t>
  </si>
  <si>
    <t>Водоснабжение и водоотведение</t>
  </si>
  <si>
    <t>4. Вывоз ТБО</t>
  </si>
  <si>
    <t>Тепловая энергия</t>
  </si>
  <si>
    <t>Экономист</t>
  </si>
  <si>
    <t>Т.В. Калининская</t>
  </si>
  <si>
    <t>Увеличение стоимости продуктов питания</t>
  </si>
  <si>
    <t>Платные услуги (131)</t>
  </si>
  <si>
    <t>Организация отдыха детей в каникулярное время (131)</t>
  </si>
  <si>
    <t>Возмещение коммунальных услуг арендаторами (135)</t>
  </si>
  <si>
    <t>Уменьшение стоимости материальных запасов</t>
  </si>
  <si>
    <t>Код бюджетной классификации Российской Федерации &lt;8.1&gt;</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</si>
  <si>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&lt;11&gt;</t>
  </si>
  <si>
    <t>1.3.1.</t>
  </si>
  <si>
    <t>в соответствии с Федеральным законом N 44-ФЗ</t>
  </si>
  <si>
    <t>26310.1</t>
  </si>
  <si>
    <t>1.3.2.</t>
  </si>
  <si>
    <t>в соответствии с Федеральным законом N 223-ФЗ</t>
  </si>
  <si>
    <t>за счет субсидий, предоставляемых в соответствии с абзацем вторым пункта 1 статьи 78.1 Бюджетного кодекса Российской Федерации</t>
  </si>
  <si>
    <t>26421.1</t>
  </si>
  <si>
    <t>из них 8.1</t>
  </si>
  <si>
    <t>26430.1</t>
  </si>
  <si>
    <t>26451.1</t>
  </si>
  <si>
    <t>Родительская плата (131)</t>
  </si>
  <si>
    <t>Пени по арендной плате</t>
  </si>
  <si>
    <t>1. Гранты</t>
  </si>
  <si>
    <t>1. Добровольные пожертвования</t>
  </si>
  <si>
    <t>2. Целевые поступления</t>
  </si>
  <si>
    <t>1. Сдача металолома (446)</t>
  </si>
  <si>
    <t>2. Сдача макулатуры (446)</t>
  </si>
  <si>
    <t xml:space="preserve">Технический мониторинг АПС и СО </t>
  </si>
  <si>
    <t>Техобслуживание пожарной сигнализации</t>
  </si>
  <si>
    <t>Техобслуживание тревожной сигнализации</t>
  </si>
  <si>
    <t>Уборка снега</t>
  </si>
  <si>
    <t>Тех. обслуживание видеонаблюдения</t>
  </si>
  <si>
    <t>Оказание услуг по организации питания</t>
  </si>
  <si>
    <t>Оказание услуг по ведению бухгалтерского, налогового и статистического учета</t>
  </si>
  <si>
    <t>Охрана объекта</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</si>
  <si>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</si>
  <si>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Аттестация рабочих мест</t>
  </si>
  <si>
    <t>Приложение</t>
  </si>
  <si>
    <t>образования «Город Вологда»</t>
  </si>
  <si>
    <t>от 07.04.2020 № 441</t>
  </si>
  <si>
    <t xml:space="preserve">к постановлению Администрации </t>
  </si>
  <si>
    <r>
      <t>Выплаты, уменьшающие доход, всего</t>
    </r>
    <r>
      <rPr>
        <b/>
        <vertAlign val="superscript"/>
        <sz val="13"/>
        <rFont val="Times New Roman"/>
        <family val="1"/>
        <charset val="204"/>
      </rPr>
      <t>6</t>
    </r>
  </si>
  <si>
    <t>3. Почие услуги связи (подключение, регистрация, предоставление доступа, обслуживание и т.п.)</t>
  </si>
  <si>
    <t xml:space="preserve"> 1. Расходы на приобретение хозяйственных материалов</t>
  </si>
  <si>
    <t xml:space="preserve"> 2. Расходы на приобретение канцелярских принадлежностей</t>
  </si>
  <si>
    <t>другие расходы данного кода</t>
  </si>
  <si>
    <r>
      <rPr>
        <vertAlign val="superscript"/>
        <sz val="11"/>
        <rFont val="Times New Roman"/>
        <family val="1"/>
        <charset val="204"/>
      </rPr>
      <t xml:space="preserve">8.1 </t>
    </r>
    <r>
      <rPr>
        <sz val="11"/>
        <rFont val="Times New Roman"/>
        <family val="1"/>
        <charset val="204"/>
      </rPr>
      <t>В случаях, если муниципальному учреждению предоставляются субсидия в соответствии с абзацем вторым пункта 1 статьи 78.1 Бюджетного кодекса Российской Федерации, субсидия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или грант в форме субсидии соответствии с абзацем первым пункта 4 статьи 78.1 Бюджетного кодекса Российской Федерации в целях достижения результатов регионального проекта, обеспечивающего достижение целей, показателей и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(с последующими изменениями) (далее - региональный проект), показатели строк 26310, 26421, 26430 и 26451 раздела 2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</si>
  <si>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11"/>
        <rFont val="Times New Roman"/>
        <family val="1"/>
        <charset val="204"/>
      </rPr>
      <t>8</t>
    </r>
    <r>
      <rPr>
        <sz val="11"/>
        <rFont val="Times New Roman"/>
        <family val="1"/>
        <charset val="204"/>
      </rPr>
      <t xml:space="preserve"> В разделе 2 Плана детализируются показатели выплат по расходам на закупку товаров, работ, услуг, отраженные по соответствующим строкам раздела 1 Плана.</t>
    </r>
  </si>
  <si>
    <r>
      <rPr>
        <vertAlign val="superscript"/>
        <sz val="11"/>
        <rFont val="Times New Roman"/>
        <family val="1"/>
        <charset val="204"/>
      </rPr>
      <t>9</t>
    </r>
    <r>
      <rPr>
        <sz val="11"/>
        <rFont val="Times New Roman"/>
        <family val="1"/>
        <charset val="204"/>
      </rPr>
      <t xml:space="preserve"> Плановые показатели выплат на закупку товаров, работ, услуг по строке 26000 раздела 2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Плана.</t>
    </r>
  </si>
  <si>
    <r>
      <rPr>
        <vertAlign val="superscript"/>
        <sz val="11"/>
        <rFont val="Times New Roman"/>
        <family val="1"/>
        <charset val="204"/>
      </rPr>
      <t>13</t>
    </r>
    <r>
      <rPr>
        <sz val="1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</si>
  <si>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Увеличение стоимости медикаментов</t>
  </si>
  <si>
    <t>Дератизация</t>
  </si>
  <si>
    <t>Дезинсекция</t>
  </si>
  <si>
    <t>Акарицидная обработка</t>
  </si>
  <si>
    <t>Дезинфекция</t>
  </si>
  <si>
    <t>Дезкамерная обработкка белья</t>
  </si>
  <si>
    <t>Кронирование деревьев</t>
  </si>
  <si>
    <t>Тех. обслуживание электрооборудования</t>
  </si>
  <si>
    <t>Гигиеническое обучение</t>
  </si>
  <si>
    <t>Утилизация ламп, оргтехники</t>
  </si>
  <si>
    <t>Услуги по обучению на курсах повышения квалификации, подготовки и переподготовки специалистов</t>
  </si>
  <si>
    <t>Проверка сопротивления изоляции проводки</t>
  </si>
  <si>
    <t>План финансово-хозяйственной деятельности</t>
  </si>
  <si>
    <t>на 2020г. текущий финансовый год</t>
  </si>
  <si>
    <t>на 2021г. первый год планового периода</t>
  </si>
  <si>
    <t>на 2022 г. второй год планового периода</t>
  </si>
  <si>
    <t>добровольные пожертвования</t>
  </si>
  <si>
    <r>
      <t>Прочие выплаты, всего</t>
    </r>
    <r>
      <rPr>
        <b/>
        <vertAlign val="superscript"/>
        <sz val="13"/>
        <rFont val="Times New Roman"/>
        <family val="1"/>
        <charset val="204"/>
      </rPr>
      <t>7</t>
    </r>
  </si>
  <si>
    <t>уменьшение стоимости материальных запасов</t>
  </si>
  <si>
    <t>на 2020 г. (текущий финансовый год)</t>
  </si>
  <si>
    <t>на 2021 г. (первый год планового периода)</t>
  </si>
  <si>
    <t>на 2022 г. (второй год планового периода)</t>
  </si>
  <si>
    <t>к плану финансово-хозяйственной деятельности</t>
  </si>
  <si>
    <t xml:space="preserve">на 2020 год </t>
  </si>
  <si>
    <t>поступления от оказания услуг, выполнения работ, реализации готовой продукции иной приносящей доход деятельности</t>
  </si>
  <si>
    <t>субсидии на финансовое обеспечение выполнения муниципального задания за счет средств местного бюджета</t>
  </si>
  <si>
    <t>дети с 3-7 лет</t>
  </si>
  <si>
    <t>дети до 3-х лет</t>
  </si>
  <si>
    <t>дети с ОВЗ</t>
  </si>
  <si>
    <t xml:space="preserve"> Начальник</t>
  </si>
  <si>
    <t>Управления физической культуры и массового спорта Администрации г.Вологды</t>
  </si>
  <si>
    <t>_____________      Д.П. Жиобакас</t>
  </si>
  <si>
    <t>Управление физической культуры и массового спорта Администрации г.Вологды</t>
  </si>
  <si>
    <t>Муниципальное бюджетное учреждение "Спортивная школа олимпийского резерва по баскетболу» (МБУ СШОР по баскетболу)</t>
  </si>
  <si>
    <t xml:space="preserve"> 1. Компенсационные выплаты стоимости питания работникам</t>
  </si>
  <si>
    <t>1. Оплата проезда спортсменов, учавствующих в спортивных мероприятиях транспортом общего пользования (при наличии документов (билетов), подтверждающих эти расходы)</t>
  </si>
  <si>
    <t>Заправка картриджей</t>
  </si>
  <si>
    <t>Тех. обслуживание систем отопления, теплового узла, водоснабжения</t>
  </si>
  <si>
    <t>Ремонт пожарного и канализационного трубопровода</t>
  </si>
  <si>
    <t>Обеспечение пожарной безопасности</t>
  </si>
  <si>
    <t>Тех. обслуживание информационной инфраструктуры</t>
  </si>
  <si>
    <t>Взнос на участие в спортивных мероприятиях</t>
  </si>
  <si>
    <t>Договора ГПХ</t>
  </si>
  <si>
    <t>Проживание и питание спортсменов, учавтсвующих в спортивных мероприятиях</t>
  </si>
  <si>
    <t>Перерегистрация ККТ</t>
  </si>
  <si>
    <t>Независимая оценка</t>
  </si>
  <si>
    <t>Обслуживание сайта</t>
  </si>
  <si>
    <t>Паспортизация спортсменов</t>
  </si>
  <si>
    <t>Лицензия на програмное обеспечение</t>
  </si>
  <si>
    <t>Разработка проектно-сметной документации</t>
  </si>
  <si>
    <t>Работы по благоустройству территории</t>
  </si>
  <si>
    <t>Организация и проведение спортивных мерпоприятий</t>
  </si>
  <si>
    <t>на 2021г. и плановый период 2022 и 2023 годов</t>
  </si>
  <si>
    <t>«11» января 2021 г.</t>
  </si>
  <si>
    <t>директор</t>
  </si>
  <si>
    <t>М.Н. Фролова</t>
  </si>
</sst>
</file>

<file path=xl/styles.xml><?xml version="1.0" encoding="utf-8"?>
<styleSheet xmlns="http://schemas.openxmlformats.org/spreadsheetml/2006/main">
  <fonts count="26">
    <font>
      <sz val="10"/>
      <name val="Arial Cyr"/>
      <charset val="204"/>
    </font>
    <font>
      <sz val="13"/>
      <name val="Times New Roman"/>
      <family val="1"/>
      <charset val="204"/>
    </font>
    <font>
      <sz val="11"/>
      <name val="Times New Roman"/>
      <family val="1"/>
      <charset val="204"/>
    </font>
    <font>
      <sz val="10"/>
      <name val="Times New Roman"/>
      <family val="1"/>
      <charset val="204"/>
    </font>
    <font>
      <b/>
      <sz val="13"/>
      <name val="Times New Roman"/>
      <family val="1"/>
      <charset val="204"/>
    </font>
    <font>
      <sz val="9"/>
      <name val="Times New Roman"/>
      <family val="1"/>
      <charset val="204"/>
    </font>
    <font>
      <vertAlign val="superscript"/>
      <sz val="13"/>
      <name val="Times New Roman"/>
      <family val="1"/>
      <charset val="204"/>
    </font>
    <font>
      <vertAlign val="superscript"/>
      <sz val="11"/>
      <name val="Times New Roman"/>
      <family val="1"/>
      <charset val="204"/>
    </font>
    <font>
      <sz val="13"/>
      <color theme="0"/>
      <name val="Times New Roman"/>
      <family val="1"/>
      <charset val="204"/>
    </font>
    <font>
      <sz val="10"/>
      <name val="Arial Cyr"/>
      <charset val="204"/>
    </font>
    <font>
      <sz val="10"/>
      <name val="Arial"/>
      <family val="2"/>
      <charset val="204"/>
    </font>
    <font>
      <b/>
      <sz val="14"/>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b/>
      <sz val="10"/>
      <name val="Times New Roman"/>
      <family val="1"/>
      <charset val="204"/>
    </font>
    <font>
      <vertAlign val="superscript"/>
      <sz val="10"/>
      <name val="Times New Roman"/>
      <family val="1"/>
      <charset val="204"/>
    </font>
    <font>
      <i/>
      <sz val="10"/>
      <name val="Arial"/>
      <family val="2"/>
      <charset val="204"/>
    </font>
    <font>
      <i/>
      <sz val="12"/>
      <name val="Times New Roman"/>
      <family val="1"/>
      <charset val="204"/>
    </font>
    <font>
      <sz val="12"/>
      <name val="Arial"/>
      <family val="2"/>
      <charset val="204"/>
    </font>
    <font>
      <sz val="12"/>
      <color rgb="FFFF0000"/>
      <name val="Times New Roman"/>
      <family val="1"/>
      <charset val="204"/>
    </font>
    <font>
      <u/>
      <sz val="11"/>
      <name val="Times New Roman"/>
      <family val="1"/>
      <charset val="204"/>
    </font>
    <font>
      <b/>
      <sz val="10"/>
      <name val="Arial"/>
      <family val="2"/>
      <charset val="204"/>
    </font>
    <font>
      <sz val="11"/>
      <name val="Arial Cyr"/>
      <charset val="204"/>
    </font>
    <font>
      <b/>
      <vertAlign val="superscript"/>
      <sz val="13"/>
      <name val="Times New Roman"/>
      <family val="1"/>
      <charset val="204"/>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0" fillId="0" borderId="0"/>
    <xf numFmtId="0" fontId="9" fillId="0" borderId="0"/>
    <xf numFmtId="0" fontId="9" fillId="0" borderId="0"/>
  </cellStyleXfs>
  <cellXfs count="437">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right"/>
    </xf>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2" fillId="0" borderId="0" xfId="0" applyFont="1" applyAlignment="1"/>
    <xf numFmtId="0" fontId="1" fillId="0" borderId="0" xfId="0" applyFont="1" applyAlignment="1"/>
    <xf numFmtId="0" fontId="2" fillId="0" borderId="1" xfId="0" applyFont="1" applyBorder="1" applyAlignment="1">
      <alignment horizontal="center"/>
    </xf>
    <xf numFmtId="0" fontId="5" fillId="0" borderId="0" xfId="0" applyFont="1" applyAlignment="1">
      <alignment horizontal="right"/>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wrapText="1"/>
    </xf>
    <xf numFmtId="49" fontId="1" fillId="0" borderId="1" xfId="0" applyNumberFormat="1" applyFont="1" applyBorder="1" applyAlignment="1">
      <alignment horizontal="center" wrapText="1"/>
    </xf>
    <xf numFmtId="0" fontId="4" fillId="0" borderId="1" xfId="0" applyFont="1" applyBorder="1" applyAlignment="1">
      <alignment wrapText="1"/>
    </xf>
    <xf numFmtId="0" fontId="2" fillId="0" borderId="1" xfId="0" applyFont="1" applyBorder="1" applyAlignment="1">
      <alignment wrapText="1"/>
    </xf>
    <xf numFmtId="0" fontId="0" fillId="0" borderId="1" xfId="0" applyBorder="1" applyAlignment="1"/>
    <xf numFmtId="0" fontId="1" fillId="0" borderId="1" xfId="0" applyFont="1" applyBorder="1" applyAlignment="1"/>
    <xf numFmtId="0" fontId="0" fillId="0" borderId="1" xfId="0" applyBorder="1" applyAlignment="1">
      <alignment horizontal="center"/>
    </xf>
    <xf numFmtId="16" fontId="1" fillId="0" borderId="1" xfId="0" applyNumberFormat="1" applyFont="1" applyBorder="1" applyAlignment="1">
      <alignment horizontal="center" wrapText="1"/>
    </xf>
    <xf numFmtId="14" fontId="1" fillId="0" borderId="1" xfId="0" applyNumberFormat="1" applyFont="1" applyBorder="1" applyAlignment="1">
      <alignment horizontal="center" wrapText="1"/>
    </xf>
    <xf numFmtId="0" fontId="0" fillId="0" borderId="1" xfId="0" applyBorder="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Alignment="1">
      <alignment wrapText="1"/>
    </xf>
    <xf numFmtId="0" fontId="3" fillId="0" borderId="0" xfId="0" applyFont="1"/>
    <xf numFmtId="0" fontId="1" fillId="0" borderId="1" xfId="0" applyFont="1" applyBorder="1" applyAlignment="1">
      <alignment horizontal="center" wrapText="1"/>
    </xf>
    <xf numFmtId="0" fontId="1" fillId="0" borderId="1" xfId="0" applyFont="1" applyFill="1" applyBorder="1" applyAlignment="1">
      <alignment wrapText="1"/>
    </xf>
    <xf numFmtId="0" fontId="2" fillId="0" borderId="1" xfId="0" applyFont="1" applyFill="1" applyBorder="1" applyAlignment="1">
      <alignment wrapText="1"/>
    </xf>
    <xf numFmtId="0" fontId="1" fillId="0" borderId="1" xfId="0" applyFont="1" applyBorder="1" applyAlignment="1">
      <alignment horizontal="center" wrapText="1"/>
    </xf>
    <xf numFmtId="0" fontId="10" fillId="0" borderId="0" xfId="1"/>
    <xf numFmtId="4" fontId="10" fillId="0" borderId="0" xfId="1" applyNumberFormat="1" applyAlignment="1">
      <alignment horizontal="right"/>
    </xf>
    <xf numFmtId="0" fontId="3" fillId="0" borderId="0" xfId="2" applyFont="1" applyFill="1" applyBorder="1" applyAlignment="1">
      <alignment vertical="center"/>
    </xf>
    <xf numFmtId="4" fontId="3" fillId="0" borderId="0" xfId="2" applyNumberFormat="1" applyFont="1" applyFill="1" applyBorder="1" applyAlignment="1">
      <alignment horizontal="right" vertical="center"/>
    </xf>
    <xf numFmtId="4" fontId="10" fillId="0" borderId="0" xfId="1" applyNumberFormat="1"/>
    <xf numFmtId="0" fontId="13" fillId="0" borderId="1" xfId="2" applyFont="1" applyFill="1" applyBorder="1" applyAlignment="1">
      <alignment horizontal="left" vertical="center" wrapText="1"/>
    </xf>
    <xf numFmtId="4" fontId="13" fillId="0" borderId="1" xfId="3" applyNumberFormat="1" applyFont="1" applyFill="1" applyBorder="1" applyAlignment="1">
      <alignment horizontal="right" vertical="center" wrapText="1"/>
    </xf>
    <xf numFmtId="4" fontId="13" fillId="2" borderId="1" xfId="2" applyNumberFormat="1" applyFont="1" applyFill="1" applyBorder="1" applyAlignment="1">
      <alignment horizontal="right" vertical="center" wrapText="1"/>
    </xf>
    <xf numFmtId="4" fontId="13" fillId="2" borderId="0" xfId="2" applyNumberFormat="1" applyFont="1" applyFill="1" applyBorder="1" applyAlignment="1">
      <alignment horizontal="right" vertical="center" wrapText="1"/>
    </xf>
    <xf numFmtId="4" fontId="13" fillId="2" borderId="1" xfId="3" applyNumberFormat="1" applyFont="1" applyFill="1" applyBorder="1" applyAlignment="1">
      <alignment horizontal="right" wrapText="1"/>
    </xf>
    <xf numFmtId="4" fontId="12" fillId="2" borderId="1" xfId="2" applyNumberFormat="1" applyFont="1" applyFill="1" applyBorder="1" applyAlignment="1">
      <alignment horizontal="right" vertical="center" wrapText="1"/>
    </xf>
    <xf numFmtId="0" fontId="12" fillId="0" borderId="1" xfId="2" applyFont="1" applyFill="1" applyBorder="1" applyAlignment="1">
      <alignment vertical="center" wrapText="1"/>
    </xf>
    <xf numFmtId="0" fontId="10" fillId="0" borderId="1" xfId="1" applyBorder="1"/>
    <xf numFmtId="0" fontId="3" fillId="0" borderId="1" xfId="2" applyFont="1" applyFill="1" applyBorder="1" applyAlignment="1">
      <alignment horizontal="center" vertical="center" wrapText="1"/>
    </xf>
    <xf numFmtId="0" fontId="11" fillId="0" borderId="15" xfId="2" applyFont="1" applyFill="1" applyBorder="1" applyAlignment="1">
      <alignment horizontal="center" vertical="center" wrapText="1"/>
    </xf>
    <xf numFmtId="4" fontId="13" fillId="0" borderId="23" xfId="2" applyNumberFormat="1" applyFont="1" applyFill="1" applyBorder="1" applyAlignment="1">
      <alignment horizontal="right" vertical="center" wrapText="1"/>
    </xf>
    <xf numFmtId="0" fontId="13" fillId="0" borderId="0" xfId="1" applyFont="1"/>
    <xf numFmtId="0" fontId="13" fillId="0" borderId="0" xfId="2" applyFont="1" applyFill="1" applyBorder="1" applyAlignment="1">
      <alignment horizontal="left" vertical="center"/>
    </xf>
    <xf numFmtId="0" fontId="12" fillId="0" borderId="0" xfId="2" applyFont="1" applyFill="1" applyBorder="1" applyAlignment="1">
      <alignment horizontal="left" vertical="center"/>
    </xf>
    <xf numFmtId="0" fontId="3" fillId="0" borderId="0" xfId="2" applyFont="1" applyFill="1" applyBorder="1" applyAlignment="1">
      <alignment horizontal="left" vertical="center"/>
    </xf>
    <xf numFmtId="0" fontId="13" fillId="0" borderId="0" xfId="2" applyFont="1" applyFill="1" applyBorder="1" applyAlignment="1">
      <alignment vertical="center"/>
    </xf>
    <xf numFmtId="0" fontId="1" fillId="0" borderId="0" xfId="2" applyFont="1" applyFill="1" applyBorder="1" applyAlignment="1">
      <alignment vertical="center"/>
    </xf>
    <xf numFmtId="0" fontId="3" fillId="0" borderId="18" xfId="2" applyFont="1" applyFill="1" applyBorder="1" applyAlignment="1">
      <alignment horizontal="center" vertical="center"/>
    </xf>
    <xf numFmtId="0" fontId="1" fillId="0" borderId="0" xfId="2" applyFont="1" applyFill="1" applyBorder="1" applyAlignment="1">
      <alignment horizontal="center" vertical="center"/>
    </xf>
    <xf numFmtId="0" fontId="3" fillId="0" borderId="0" xfId="2" applyFont="1" applyFill="1" applyBorder="1" applyAlignment="1">
      <alignment horizontal="center" vertical="center"/>
    </xf>
    <xf numFmtId="4" fontId="2" fillId="0" borderId="0" xfId="2" applyNumberFormat="1" applyFont="1" applyFill="1" applyBorder="1" applyAlignment="1">
      <alignment horizontal="righ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0" xfId="2" applyFont="1" applyFill="1" applyBorder="1" applyAlignment="1">
      <alignment vertical="center"/>
    </xf>
    <xf numFmtId="4" fontId="12" fillId="0" borderId="0" xfId="2" applyNumberFormat="1" applyFont="1" applyFill="1" applyBorder="1" applyAlignment="1">
      <alignment horizontal="right" vertical="center"/>
    </xf>
    <xf numFmtId="0" fontId="10" fillId="0" borderId="0" xfId="1" applyFont="1"/>
    <xf numFmtId="4" fontId="10" fillId="0" borderId="0" xfId="1" applyNumberFormat="1" applyFont="1" applyAlignment="1">
      <alignment horizontal="right"/>
    </xf>
    <xf numFmtId="4" fontId="10" fillId="0" borderId="0" xfId="1" applyNumberFormat="1" applyFont="1"/>
    <xf numFmtId="4" fontId="15"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0" borderId="26" xfId="2" applyNumberFormat="1" applyFont="1" applyFill="1" applyBorder="1" applyAlignment="1">
      <alignment horizontal="center" vertical="center" wrapText="1"/>
    </xf>
    <xf numFmtId="4" fontId="13" fillId="0" borderId="26" xfId="2" applyNumberFormat="1" applyFont="1" applyFill="1" applyBorder="1" applyAlignment="1">
      <alignment horizontal="right" vertical="center" wrapText="1"/>
    </xf>
    <xf numFmtId="4" fontId="12" fillId="0" borderId="26" xfId="2" applyNumberFormat="1" applyFont="1" applyFill="1" applyBorder="1" applyAlignment="1">
      <alignment horizontal="right" vertical="center" wrapText="1"/>
    </xf>
    <xf numFmtId="0" fontId="13" fillId="0" borderId="15"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2" fillId="0" borderId="15" xfId="2" applyFont="1" applyFill="1" applyBorder="1" applyAlignment="1">
      <alignment vertical="center" wrapText="1"/>
    </xf>
    <xf numFmtId="4" fontId="12" fillId="0" borderId="1" xfId="2" applyNumberFormat="1" applyFont="1" applyFill="1" applyBorder="1" applyAlignment="1">
      <alignment horizontal="right" vertical="center" wrapText="1"/>
    </xf>
    <xf numFmtId="0" fontId="12" fillId="0" borderId="1"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3" fillId="0" borderId="1" xfId="2" applyFont="1" applyFill="1" applyBorder="1" applyAlignment="1">
      <alignment vertical="center" wrapText="1"/>
    </xf>
    <xf numFmtId="4" fontId="13"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0" fontId="10" fillId="0" borderId="2" xfId="1" applyBorder="1"/>
    <xf numFmtId="0" fontId="13" fillId="0" borderId="1" xfId="2" applyFont="1" applyFill="1" applyBorder="1" applyAlignment="1">
      <alignment horizontal="center" vertical="center" wrapText="1"/>
    </xf>
    <xf numFmtId="0" fontId="17" fillId="0" borderId="1" xfId="1" applyFont="1" applyBorder="1"/>
    <xf numFmtId="4" fontId="18" fillId="0" borderId="26" xfId="2" applyNumberFormat="1" applyFont="1" applyFill="1" applyBorder="1" applyAlignment="1">
      <alignment horizontal="right" vertical="center" wrapText="1"/>
    </xf>
    <xf numFmtId="0" fontId="17" fillId="0" borderId="0" xfId="1" applyFont="1"/>
    <xf numFmtId="0" fontId="12" fillId="0" borderId="0" xfId="2" applyFont="1" applyFill="1" applyBorder="1" applyAlignment="1">
      <alignment vertical="center" wrapText="1"/>
    </xf>
    <xf numFmtId="4" fontId="10" fillId="0" borderId="0" xfId="2" applyNumberFormat="1" applyFont="1" applyFill="1" applyBorder="1" applyAlignment="1">
      <alignment horizontal="right" vertical="center" wrapText="1"/>
    </xf>
    <xf numFmtId="0" fontId="11" fillId="0" borderId="13"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13" fillId="0" borderId="15" xfId="2" applyFont="1" applyFill="1" applyBorder="1" applyAlignment="1">
      <alignment horizontal="left" vertical="center" wrapText="1"/>
    </xf>
    <xf numFmtId="4" fontId="12" fillId="0" borderId="2" xfId="2" applyNumberFormat="1" applyFont="1" applyFill="1" applyBorder="1" applyAlignment="1">
      <alignment horizontal="right" vertical="center" wrapText="1"/>
    </xf>
    <xf numFmtId="4" fontId="12" fillId="0" borderId="30" xfId="2" applyNumberFormat="1" applyFont="1" applyFill="1" applyBorder="1" applyAlignment="1">
      <alignment horizontal="right" vertical="center" wrapText="1"/>
    </xf>
    <xf numFmtId="0" fontId="13" fillId="0" borderId="2" xfId="2" applyFont="1" applyFill="1" applyBorder="1" applyAlignment="1">
      <alignment horizontal="left" vertical="center" wrapText="1"/>
    </xf>
    <xf numFmtId="0" fontId="3" fillId="0" borderId="15" xfId="2" applyFont="1" applyFill="1" applyBorder="1" applyAlignment="1">
      <alignment vertical="center" wrapText="1"/>
    </xf>
    <xf numFmtId="0" fontId="13" fillId="0" borderId="14" xfId="2" applyFont="1" applyFill="1" applyBorder="1" applyAlignment="1">
      <alignment vertical="center" wrapText="1"/>
    </xf>
    <xf numFmtId="0" fontId="13" fillId="0" borderId="15" xfId="2" applyFont="1" applyFill="1" applyBorder="1" applyAlignment="1">
      <alignment vertical="center" wrapText="1"/>
    </xf>
    <xf numFmtId="0" fontId="1" fillId="0" borderId="0" xfId="0" applyFont="1" applyAlignment="1">
      <alignment wrapText="1"/>
    </xf>
    <xf numFmtId="2" fontId="0" fillId="0" borderId="1" xfId="0" applyNumberFormat="1" applyBorder="1" applyAlignment="1"/>
    <xf numFmtId="4" fontId="12" fillId="2" borderId="1" xfId="3" applyNumberFormat="1" applyFont="1" applyFill="1" applyBorder="1" applyAlignment="1">
      <alignment horizontal="right" wrapText="1"/>
    </xf>
    <xf numFmtId="2" fontId="4" fillId="0" borderId="1" xfId="0" applyNumberFormat="1" applyFont="1" applyBorder="1" applyAlignment="1">
      <alignment wrapText="1"/>
    </xf>
    <xf numFmtId="0" fontId="13" fillId="0" borderId="15" xfId="2" applyFont="1" applyFill="1" applyBorder="1" applyAlignment="1">
      <alignment horizontal="center" vertical="center" wrapText="1"/>
    </xf>
    <xf numFmtId="0" fontId="13" fillId="0" borderId="15" xfId="2" applyFont="1" applyFill="1" applyBorder="1" applyAlignment="1">
      <alignment horizontal="left" vertical="center" wrapText="1"/>
    </xf>
    <xf numFmtId="0" fontId="13" fillId="0" borderId="2"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1" fillId="2" borderId="0" xfId="0" applyFont="1" applyFill="1"/>
    <xf numFmtId="0" fontId="2" fillId="2" borderId="0" xfId="0" applyFont="1" applyFill="1"/>
    <xf numFmtId="4" fontId="20" fillId="2" borderId="1" xfId="2" applyNumberFormat="1" applyFont="1" applyFill="1" applyBorder="1" applyAlignment="1">
      <alignment horizontal="right" vertical="center" wrapText="1"/>
    </xf>
    <xf numFmtId="0" fontId="22" fillId="0" borderId="1" xfId="1" applyFont="1" applyBorder="1"/>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0" fontId="2" fillId="0" borderId="0" xfId="0" applyFont="1" applyAlignment="1">
      <alignment horizontal="center"/>
    </xf>
    <xf numFmtId="0" fontId="1" fillId="0" borderId="1" xfId="0" applyFont="1" applyBorder="1" applyAlignment="1">
      <alignment horizontal="center" wrapText="1"/>
    </xf>
    <xf numFmtId="0" fontId="3" fillId="0" borderId="0" xfId="0" applyFont="1" applyAlignment="1">
      <alignment horizontal="center"/>
    </xf>
    <xf numFmtId="0" fontId="10" fillId="2" borderId="0" xfId="1" applyFill="1"/>
    <xf numFmtId="4" fontId="10" fillId="2" borderId="0" xfId="1" applyNumberFormat="1" applyFill="1" applyAlignment="1">
      <alignment horizontal="right"/>
    </xf>
    <xf numFmtId="0" fontId="2" fillId="2" borderId="0" xfId="1" applyFont="1" applyFill="1" applyAlignment="1"/>
    <xf numFmtId="0" fontId="2" fillId="2" borderId="0" xfId="1" applyFont="1" applyFill="1"/>
    <xf numFmtId="0" fontId="3" fillId="2" borderId="0" xfId="2" applyFont="1" applyFill="1" applyBorder="1" applyAlignment="1">
      <alignment vertical="center"/>
    </xf>
    <xf numFmtId="4" fontId="3" fillId="2" borderId="0" xfId="2" applyNumberFormat="1" applyFont="1" applyFill="1" applyBorder="1" applyAlignment="1">
      <alignment horizontal="right" vertical="center"/>
    </xf>
    <xf numFmtId="4" fontId="10" fillId="2" borderId="0" xfId="1" applyNumberFormat="1" applyFill="1"/>
    <xf numFmtId="0" fontId="13" fillId="2" borderId="1" xfId="2" applyFont="1" applyFill="1" applyBorder="1" applyAlignment="1">
      <alignment horizontal="left" vertical="center" wrapText="1"/>
    </xf>
    <xf numFmtId="4" fontId="13" fillId="2" borderId="1" xfId="3" applyNumberFormat="1" applyFont="1" applyFill="1" applyBorder="1" applyAlignment="1">
      <alignment horizontal="right" vertical="center" wrapText="1"/>
    </xf>
    <xf numFmtId="0" fontId="12" fillId="2" borderId="1" xfId="2" applyFont="1" applyFill="1" applyBorder="1" applyAlignment="1">
      <alignment vertical="center" wrapText="1"/>
    </xf>
    <xf numFmtId="0" fontId="10" fillId="2" borderId="1" xfId="1" applyFill="1" applyBorder="1"/>
    <xf numFmtId="0" fontId="3" fillId="2" borderId="1" xfId="2" applyFont="1" applyFill="1" applyBorder="1" applyAlignment="1">
      <alignment horizontal="center" vertical="center" wrapText="1"/>
    </xf>
    <xf numFmtId="4" fontId="13" fillId="2" borderId="23" xfId="2" applyNumberFormat="1" applyFont="1" applyFill="1" applyBorder="1" applyAlignment="1">
      <alignment horizontal="right" vertical="center" wrapText="1"/>
    </xf>
    <xf numFmtId="0" fontId="11" fillId="2" borderId="0" xfId="2" applyFont="1" applyFill="1" applyBorder="1" applyAlignment="1">
      <alignment horizontal="center" vertical="center" wrapText="1"/>
    </xf>
    <xf numFmtId="0" fontId="13" fillId="2" borderId="0" xfId="1" applyFont="1" applyFill="1"/>
    <xf numFmtId="0" fontId="13" fillId="2" borderId="0" xfId="2" applyFont="1" applyFill="1" applyBorder="1" applyAlignment="1">
      <alignment horizontal="left" vertical="center"/>
    </xf>
    <xf numFmtId="0" fontId="12" fillId="2" borderId="0" xfId="2" applyFont="1" applyFill="1" applyBorder="1" applyAlignment="1">
      <alignment horizontal="left" vertical="center"/>
    </xf>
    <xf numFmtId="0" fontId="3" fillId="2" borderId="0" xfId="2" applyFont="1" applyFill="1" applyBorder="1" applyAlignment="1">
      <alignment horizontal="left" vertical="center"/>
    </xf>
    <xf numFmtId="0" fontId="13" fillId="2" borderId="0" xfId="2" applyFont="1" applyFill="1" applyBorder="1" applyAlignment="1">
      <alignment vertical="center"/>
    </xf>
    <xf numFmtId="0" fontId="1" fillId="2" borderId="0" xfId="2" applyFont="1" applyFill="1" applyBorder="1" applyAlignment="1">
      <alignment vertical="center"/>
    </xf>
    <xf numFmtId="0" fontId="1" fillId="2" borderId="0" xfId="2" applyFont="1" applyFill="1" applyBorder="1" applyAlignment="1">
      <alignment horizontal="center" vertical="center"/>
    </xf>
    <xf numFmtId="4" fontId="2" fillId="2" borderId="0" xfId="2" applyNumberFormat="1" applyFont="1" applyFill="1" applyBorder="1" applyAlignment="1">
      <alignment horizontal="right" vertical="center"/>
    </xf>
    <xf numFmtId="0" fontId="1" fillId="2" borderId="0" xfId="2" applyFont="1" applyFill="1" applyBorder="1" applyAlignment="1">
      <alignment horizontal="left" vertical="center"/>
    </xf>
    <xf numFmtId="14" fontId="12" fillId="2" borderId="0" xfId="2" applyNumberFormat="1" applyFont="1" applyFill="1" applyBorder="1" applyAlignment="1">
      <alignment horizontal="left" vertical="center"/>
    </xf>
    <xf numFmtId="0" fontId="12" fillId="2" borderId="0" xfId="2" applyFont="1" applyFill="1" applyBorder="1" applyAlignment="1">
      <alignment horizontal="center" vertical="center"/>
    </xf>
    <xf numFmtId="0" fontId="12" fillId="2" borderId="0" xfId="2" applyFont="1" applyFill="1" applyBorder="1" applyAlignment="1">
      <alignment vertical="center"/>
    </xf>
    <xf numFmtId="4" fontId="12" fillId="2" borderId="0" xfId="2" applyNumberFormat="1" applyFont="1" applyFill="1" applyBorder="1" applyAlignment="1">
      <alignment horizontal="right" vertical="center"/>
    </xf>
    <xf numFmtId="0" fontId="10" fillId="2" borderId="0" xfId="1" applyFont="1" applyFill="1"/>
    <xf numFmtId="4" fontId="10" fillId="2" borderId="0" xfId="1" applyNumberFormat="1" applyFont="1" applyFill="1" applyAlignment="1">
      <alignment horizontal="right"/>
    </xf>
    <xf numFmtId="4" fontId="10" fillId="2" borderId="0" xfId="1" applyNumberFormat="1" applyFont="1" applyFill="1"/>
    <xf numFmtId="0" fontId="13" fillId="0" borderId="1" xfId="2" applyFont="1" applyFill="1" applyBorder="1" applyAlignment="1">
      <alignment horizontal="center" vertical="center" wrapText="1"/>
    </xf>
    <xf numFmtId="14" fontId="1" fillId="0" borderId="3" xfId="0" applyNumberFormat="1" applyFont="1" applyBorder="1" applyAlignment="1">
      <alignment horizontal="center" wrapText="1"/>
    </xf>
    <xf numFmtId="0" fontId="12" fillId="0" borderId="1" xfId="0" applyFont="1" applyBorder="1" applyAlignment="1">
      <alignment horizontal="center" vertical="center"/>
    </xf>
    <xf numFmtId="0" fontId="12" fillId="0" borderId="1" xfId="0" applyFont="1" applyBorder="1" applyAlignment="1">
      <alignment horizontal="center"/>
    </xf>
    <xf numFmtId="4" fontId="12" fillId="2" borderId="1" xfId="3" applyNumberFormat="1" applyFont="1" applyFill="1" applyBorder="1" applyAlignment="1">
      <alignment horizontal="right" vertical="center" wrapText="1"/>
    </xf>
    <xf numFmtId="0" fontId="2" fillId="2" borderId="0" xfId="0" applyFont="1" applyFill="1" applyAlignment="1"/>
    <xf numFmtId="4" fontId="12" fillId="0" borderId="1" xfId="2" applyNumberFormat="1" applyFont="1" applyFill="1" applyBorder="1" applyAlignment="1">
      <alignment horizontal="right" vertical="center" wrapText="1"/>
    </xf>
    <xf numFmtId="2" fontId="12" fillId="0" borderId="1" xfId="0" applyNumberFormat="1" applyFont="1" applyBorder="1" applyAlignment="1"/>
    <xf numFmtId="0" fontId="12" fillId="0" borderId="1" xfId="0" applyFont="1" applyBorder="1" applyAlignment="1">
      <alignment wrapText="1"/>
    </xf>
    <xf numFmtId="4" fontId="12" fillId="0" borderId="1" xfId="0" applyNumberFormat="1" applyFont="1" applyBorder="1" applyAlignment="1">
      <alignment wrapText="1"/>
    </xf>
    <xf numFmtId="0" fontId="12" fillId="0" borderId="1" xfId="0" applyFont="1" applyBorder="1" applyAlignment="1"/>
    <xf numFmtId="0" fontId="12" fillId="0" borderId="1" xfId="0" applyFont="1" applyBorder="1" applyAlignment="1">
      <alignment horizontal="center" wrapText="1"/>
    </xf>
    <xf numFmtId="0" fontId="2" fillId="0" borderId="0" xfId="0" applyFont="1" applyAlignment="1">
      <alignment horizontal="center"/>
    </xf>
    <xf numFmtId="0" fontId="1" fillId="0" borderId="2" xfId="0" applyFont="1" applyBorder="1" applyAlignment="1">
      <alignment horizontal="center" wrapText="1"/>
    </xf>
    <xf numFmtId="0" fontId="13" fillId="0" borderId="1"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3" fillId="0" borderId="15"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13" fillId="0" borderId="1"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1" fillId="0" borderId="2" xfId="0" applyFont="1" applyBorder="1" applyAlignment="1">
      <alignment wrapText="1"/>
    </xf>
    <xf numFmtId="49" fontId="1" fillId="0" borderId="2" xfId="0" applyNumberFormat="1" applyFont="1" applyBorder="1" applyAlignment="1">
      <alignment horizontal="center" wrapText="1"/>
    </xf>
    <xf numFmtId="0" fontId="12" fillId="0" borderId="2" xfId="0" applyFont="1" applyBorder="1" applyAlignment="1">
      <alignment wrapText="1"/>
    </xf>
    <xf numFmtId="0" fontId="2" fillId="0" borderId="3" xfId="0" applyFont="1" applyBorder="1" applyAlignment="1">
      <alignment wrapText="1"/>
    </xf>
    <xf numFmtId="0" fontId="0" fillId="0" borderId="3" xfId="0" applyBorder="1" applyAlignment="1"/>
    <xf numFmtId="0" fontId="12" fillId="0" borderId="3" xfId="0" applyFont="1" applyBorder="1" applyAlignment="1">
      <alignment wrapText="1"/>
    </xf>
    <xf numFmtId="0" fontId="1" fillId="0" borderId="3" xfId="0" applyFont="1" applyBorder="1" applyAlignment="1">
      <alignment wrapText="1"/>
    </xf>
    <xf numFmtId="0" fontId="4" fillId="0" borderId="32" xfId="0" applyFont="1" applyBorder="1" applyAlignment="1">
      <alignment wrapText="1"/>
    </xf>
    <xf numFmtId="0" fontId="4" fillId="0" borderId="33" xfId="0" applyFont="1" applyBorder="1" applyAlignment="1">
      <alignment wrapText="1"/>
    </xf>
    <xf numFmtId="2" fontId="13" fillId="0" borderId="32" xfId="0" applyNumberFormat="1" applyFont="1" applyBorder="1" applyAlignment="1"/>
    <xf numFmtId="4" fontId="12" fillId="0" borderId="2" xfId="0" applyNumberFormat="1" applyFont="1" applyBorder="1" applyAlignment="1">
      <alignment wrapText="1"/>
    </xf>
    <xf numFmtId="2" fontId="12" fillId="0" borderId="2" xfId="0" applyNumberFormat="1" applyFont="1" applyBorder="1" applyAlignment="1"/>
    <xf numFmtId="0" fontId="12" fillId="0" borderId="3" xfId="0" applyFont="1" applyBorder="1" applyAlignment="1"/>
    <xf numFmtId="2" fontId="12" fillId="0" borderId="3" xfId="0" applyNumberFormat="1" applyFont="1" applyBorder="1" applyAlignment="1"/>
    <xf numFmtId="0" fontId="4" fillId="0" borderId="32" xfId="0" applyFont="1" applyBorder="1" applyAlignment="1">
      <alignment horizontal="center" wrapText="1"/>
    </xf>
    <xf numFmtId="0" fontId="4" fillId="0" borderId="31" xfId="0" applyFont="1" applyBorder="1" applyAlignment="1">
      <alignment wrapText="1"/>
    </xf>
    <xf numFmtId="0" fontId="1" fillId="0" borderId="2" xfId="0" applyFont="1" applyFill="1" applyBorder="1" applyAlignment="1">
      <alignment wrapText="1"/>
    </xf>
    <xf numFmtId="0" fontId="0" fillId="0" borderId="3" xfId="0" applyFont="1" applyBorder="1" applyAlignment="1"/>
    <xf numFmtId="0" fontId="4" fillId="0" borderId="33" xfId="0" applyFont="1" applyBorder="1" applyAlignment="1">
      <alignment horizontal="center" wrapText="1"/>
    </xf>
    <xf numFmtId="0" fontId="1" fillId="2" borderId="1" xfId="0" applyFont="1" applyFill="1" applyBorder="1" applyAlignment="1">
      <alignment wrapText="1"/>
    </xf>
    <xf numFmtId="4" fontId="13" fillId="2" borderId="26" xfId="2" applyNumberFormat="1" applyFont="1" applyFill="1" applyBorder="1" applyAlignment="1">
      <alignment horizontal="right" vertical="center" wrapText="1"/>
    </xf>
    <xf numFmtId="4" fontId="12" fillId="2" borderId="26" xfId="2" applyNumberFormat="1" applyFont="1" applyFill="1" applyBorder="1" applyAlignment="1">
      <alignment horizontal="right" vertical="center" wrapText="1"/>
    </xf>
    <xf numFmtId="4" fontId="13" fillId="0" borderId="34"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0" fontId="3" fillId="2" borderId="18" xfId="2" applyFont="1" applyFill="1" applyBorder="1" applyAlignment="1">
      <alignment horizontal="center" vertical="center"/>
    </xf>
    <xf numFmtId="0" fontId="3" fillId="2" borderId="0" xfId="2" applyFont="1" applyFill="1" applyBorder="1" applyAlignment="1">
      <alignment horizontal="center" vertical="center"/>
    </xf>
    <xf numFmtId="0" fontId="12" fillId="2" borderId="15" xfId="2" applyFont="1" applyFill="1" applyBorder="1" applyAlignment="1">
      <alignment horizontal="left" vertical="center" wrapText="1"/>
    </xf>
    <xf numFmtId="0" fontId="12" fillId="2" borderId="13" xfId="2" applyFont="1" applyFill="1" applyBorder="1" applyAlignment="1">
      <alignment horizontal="center" vertical="center" wrapText="1"/>
    </xf>
    <xf numFmtId="0" fontId="12" fillId="2" borderId="1" xfId="2" applyFont="1" applyFill="1" applyBorder="1" applyAlignment="1">
      <alignment horizontal="left" vertical="center" wrapText="1"/>
    </xf>
    <xf numFmtId="0" fontId="2" fillId="2" borderId="1"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2" fillId="3" borderId="1" xfId="2" applyFont="1" applyFill="1" applyBorder="1" applyAlignment="1">
      <alignment vertical="center" wrapText="1"/>
    </xf>
    <xf numFmtId="0" fontId="2" fillId="3" borderId="1" xfId="2" applyFont="1" applyFill="1" applyBorder="1" applyAlignment="1">
      <alignment horizontal="center" vertical="center" wrapText="1"/>
    </xf>
    <xf numFmtId="2" fontId="12" fillId="0" borderId="1" xfId="0" applyNumberFormat="1" applyFont="1" applyBorder="1" applyAlignment="1">
      <alignment horizontal="right" wrapText="1"/>
    </xf>
    <xf numFmtId="0" fontId="1" fillId="0" borderId="2" xfId="0" applyFont="1" applyBorder="1" applyAlignment="1"/>
    <xf numFmtId="0" fontId="0" fillId="0" borderId="3" xfId="0" applyBorder="1" applyAlignment="1">
      <alignment horizontal="center"/>
    </xf>
    <xf numFmtId="0" fontId="12" fillId="0" borderId="3" xfId="0" applyFont="1" applyBorder="1" applyAlignment="1">
      <alignment horizontal="center"/>
    </xf>
    <xf numFmtId="0" fontId="4" fillId="0" borderId="31" xfId="0" applyFont="1" applyBorder="1" applyAlignment="1"/>
    <xf numFmtId="4" fontId="4" fillId="0" borderId="1" xfId="0" applyNumberFormat="1" applyFont="1" applyBorder="1" applyAlignment="1">
      <alignment horizontal="right" wrapText="1"/>
    </xf>
    <xf numFmtId="0" fontId="1" fillId="0" borderId="1" xfId="0" applyFont="1" applyBorder="1" applyAlignment="1">
      <alignment horizontal="right" wrapText="1"/>
    </xf>
    <xf numFmtId="4"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14" fontId="2" fillId="2" borderId="1" xfId="0" applyNumberFormat="1" applyFont="1" applyFill="1" applyBorder="1" applyAlignment="1">
      <alignment horizontal="center"/>
    </xf>
    <xf numFmtId="0" fontId="3" fillId="0" borderId="0" xfId="0" applyFont="1" applyFill="1" applyAlignment="1">
      <alignment horizontal="center" wrapText="1"/>
    </xf>
    <xf numFmtId="0" fontId="12" fillId="2" borderId="1"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1"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0" fontId="12" fillId="0" borderId="1"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21" fillId="2" borderId="0" xfId="0" applyFont="1" applyFill="1" applyAlignment="1"/>
    <xf numFmtId="0" fontId="2" fillId="0" borderId="0" xfId="0" applyFont="1" applyAlignment="1">
      <alignment horizontal="center"/>
    </xf>
    <xf numFmtId="0" fontId="23" fillId="0" borderId="0" xfId="0" applyFont="1" applyAlignment="1">
      <alignment horizontal="center"/>
    </xf>
    <xf numFmtId="0" fontId="2" fillId="0" borderId="0" xfId="0" applyFont="1" applyAlignment="1">
      <alignment horizontal="center" wrapText="1"/>
    </xf>
    <xf numFmtId="0" fontId="2" fillId="0" borderId="0" xfId="0" applyFont="1" applyFill="1" applyAlignment="1">
      <alignment wrapText="1"/>
    </xf>
    <xf numFmtId="0" fontId="4" fillId="0" borderId="0" xfId="0" applyFont="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21" fillId="2"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3" fillId="0" borderId="0" xfId="0" applyFont="1" applyFill="1" applyAlignment="1">
      <alignment horizontal="center"/>
    </xf>
    <xf numFmtId="0" fontId="21" fillId="0" borderId="0" xfId="0" applyFont="1" applyFill="1" applyAlignment="1">
      <alignment horizontal="center" wrapText="1"/>
    </xf>
    <xf numFmtId="0" fontId="2" fillId="0" borderId="0" xfId="0" applyFont="1" applyFill="1" applyAlignment="1">
      <alignment horizontal="center" wrapText="1"/>
    </xf>
    <xf numFmtId="0" fontId="3" fillId="0" borderId="0" xfId="0" applyFont="1" applyAlignment="1">
      <alignment horizontal="center"/>
    </xf>
    <xf numFmtId="0" fontId="21" fillId="0" borderId="0" xfId="0" applyFont="1" applyAlignment="1">
      <alignment horizontal="center"/>
    </xf>
    <xf numFmtId="0" fontId="2" fillId="0" borderId="18" xfId="0" applyFont="1" applyBorder="1" applyAlignment="1">
      <alignment horizontal="center"/>
    </xf>
    <xf numFmtId="0" fontId="2" fillId="2" borderId="18" xfId="0" applyFont="1" applyFill="1" applyBorder="1" applyAlignment="1">
      <alignment horizontal="center"/>
    </xf>
    <xf numFmtId="14" fontId="1" fillId="0" borderId="2" xfId="0" applyNumberFormat="1" applyFont="1" applyBorder="1" applyAlignment="1">
      <alignment horizontal="center" wrapText="1"/>
    </xf>
    <xf numFmtId="14" fontId="1" fillId="0" borderId="3" xfId="0" applyNumberFormat="1" applyFont="1" applyBorder="1" applyAlignment="1">
      <alignment horizontal="center" wrapText="1"/>
    </xf>
    <xf numFmtId="0" fontId="3" fillId="2" borderId="18" xfId="2" applyFont="1" applyFill="1" applyBorder="1" applyAlignment="1">
      <alignment horizontal="center" vertical="center"/>
    </xf>
    <xf numFmtId="0" fontId="3" fillId="2" borderId="24" xfId="2" applyFont="1" applyFill="1" applyBorder="1" applyAlignment="1">
      <alignment horizontal="center" vertical="center"/>
    </xf>
    <xf numFmtId="0" fontId="3" fillId="2" borderId="0" xfId="2" applyFont="1" applyFill="1" applyBorder="1" applyAlignment="1">
      <alignment horizontal="center" vertical="center"/>
    </xf>
    <xf numFmtId="4" fontId="2" fillId="2" borderId="0" xfId="2" applyNumberFormat="1" applyFont="1" applyFill="1" applyBorder="1" applyAlignment="1">
      <alignment horizontal="center" vertical="center"/>
    </xf>
    <xf numFmtId="0" fontId="12" fillId="2" borderId="13" xfId="2" applyFont="1" applyFill="1" applyBorder="1" applyAlignment="1">
      <alignment horizontal="left" vertical="center" wrapText="1"/>
    </xf>
    <xf numFmtId="0" fontId="12" fillId="2" borderId="14" xfId="2" applyFont="1" applyFill="1" applyBorder="1" applyAlignment="1">
      <alignment horizontal="left" vertical="center" wrapText="1"/>
    </xf>
    <xf numFmtId="0" fontId="12" fillId="2" borderId="15" xfId="2" applyFont="1" applyFill="1" applyBorder="1" applyAlignment="1">
      <alignment horizontal="left" vertical="center" wrapText="1"/>
    </xf>
    <xf numFmtId="0" fontId="13" fillId="2" borderId="13"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15" xfId="2" applyFont="1" applyFill="1" applyBorder="1" applyAlignment="1">
      <alignment horizontal="center" vertical="center" wrapText="1"/>
    </xf>
    <xf numFmtId="0" fontId="11" fillId="2" borderId="20" xfId="2" applyFont="1" applyFill="1" applyBorder="1" applyAlignment="1">
      <alignment horizontal="center" vertical="center" wrapText="1"/>
    </xf>
    <xf numFmtId="0" fontId="11" fillId="2" borderId="21" xfId="2" applyFont="1" applyFill="1" applyBorder="1" applyAlignment="1">
      <alignment horizontal="center" vertical="center" wrapText="1"/>
    </xf>
    <xf numFmtId="0" fontId="11" fillId="2" borderId="22" xfId="2" applyFont="1" applyFill="1" applyBorder="1" applyAlignment="1">
      <alignment horizontal="center" vertical="center" wrapText="1"/>
    </xf>
    <xf numFmtId="49" fontId="3" fillId="2" borderId="18" xfId="2" applyNumberFormat="1" applyFont="1" applyFill="1" applyBorder="1" applyAlignment="1">
      <alignment horizontal="center" vertical="center"/>
    </xf>
    <xf numFmtId="0" fontId="13" fillId="2" borderId="13"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3" fillId="2" borderId="15" xfId="3" applyFont="1" applyFill="1" applyBorder="1" applyAlignment="1">
      <alignment horizontal="left" vertical="center" wrapText="1"/>
    </xf>
    <xf numFmtId="0" fontId="3" fillId="2" borderId="15" xfId="2" applyFont="1" applyFill="1" applyBorder="1" applyAlignment="1">
      <alignment vertical="center" wrapText="1"/>
    </xf>
    <xf numFmtId="0" fontId="3" fillId="2" borderId="1" xfId="2" applyFont="1" applyFill="1" applyBorder="1" applyAlignment="1">
      <alignment vertical="center" wrapText="1"/>
    </xf>
    <xf numFmtId="0" fontId="13" fillId="2" borderId="13" xfId="2" applyFont="1" applyFill="1" applyBorder="1" applyAlignment="1">
      <alignment horizontal="left" vertical="center" wrapText="1"/>
    </xf>
    <xf numFmtId="0" fontId="13" fillId="2" borderId="14" xfId="2" applyFont="1" applyFill="1" applyBorder="1" applyAlignment="1">
      <alignment horizontal="left" vertical="center" wrapText="1"/>
    </xf>
    <xf numFmtId="0" fontId="13" fillId="2" borderId="15" xfId="2" applyFont="1" applyFill="1" applyBorder="1" applyAlignment="1">
      <alignment horizontal="left" vertical="center" wrapText="1"/>
    </xf>
    <xf numFmtId="49" fontId="12" fillId="2" borderId="13" xfId="2" applyNumberFormat="1" applyFont="1" applyFill="1" applyBorder="1" applyAlignment="1">
      <alignment horizontal="left" vertical="center" wrapText="1"/>
    </xf>
    <xf numFmtId="49" fontId="12" fillId="2" borderId="14" xfId="2" applyNumberFormat="1" applyFont="1" applyFill="1" applyBorder="1" applyAlignment="1">
      <alignment horizontal="left" vertical="center" wrapText="1"/>
    </xf>
    <xf numFmtId="49" fontId="12" fillId="2" borderId="15" xfId="2" applyNumberFormat="1" applyFont="1" applyFill="1" applyBorder="1" applyAlignment="1">
      <alignment horizontal="left" vertical="center" wrapText="1"/>
    </xf>
    <xf numFmtId="0" fontId="3" fillId="2" borderId="13"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2" fillId="2" borderId="13" xfId="2" applyFont="1" applyFill="1" applyBorder="1" applyAlignment="1">
      <alignment horizontal="center" vertical="center" wrapText="1"/>
    </xf>
    <xf numFmtId="0" fontId="2" fillId="2" borderId="14" xfId="2" applyFont="1" applyFill="1" applyBorder="1" applyAlignment="1">
      <alignment horizontal="center" vertical="center" wrapText="1"/>
    </xf>
    <xf numFmtId="0" fontId="2" fillId="2" borderId="15" xfId="2" applyFont="1" applyFill="1" applyBorder="1" applyAlignment="1">
      <alignment horizontal="center" vertical="center" wrapText="1"/>
    </xf>
    <xf numFmtId="0" fontId="12" fillId="3" borderId="13" xfId="2" applyFont="1" applyFill="1" applyBorder="1" applyAlignment="1">
      <alignment horizontal="center" vertical="center" wrapText="1"/>
    </xf>
    <xf numFmtId="0" fontId="12" fillId="3" borderId="14" xfId="2" applyFont="1" applyFill="1" applyBorder="1" applyAlignment="1">
      <alignment horizontal="center" vertical="center" wrapText="1"/>
    </xf>
    <xf numFmtId="1" fontId="2" fillId="3" borderId="13" xfId="2" applyNumberFormat="1" applyFont="1" applyFill="1" applyBorder="1" applyAlignment="1">
      <alignment horizontal="center" vertical="center" wrapText="1"/>
    </xf>
    <xf numFmtId="1" fontId="2" fillId="3" borderId="14" xfId="2" applyNumberFormat="1" applyFont="1" applyFill="1" applyBorder="1" applyAlignment="1">
      <alignment horizontal="center" vertical="center" wrapText="1"/>
    </xf>
    <xf numFmtId="1" fontId="2" fillId="3" borderId="15" xfId="2" applyNumberFormat="1" applyFont="1" applyFill="1" applyBorder="1" applyAlignment="1">
      <alignment horizontal="center" vertical="center" wrapText="1"/>
    </xf>
    <xf numFmtId="0" fontId="12" fillId="2" borderId="1" xfId="2" applyFont="1" applyFill="1" applyBorder="1" applyAlignment="1">
      <alignment horizontal="left" vertical="center" wrapText="1"/>
    </xf>
    <xf numFmtId="1" fontId="12" fillId="2" borderId="14" xfId="2" applyNumberFormat="1" applyFont="1" applyFill="1" applyBorder="1" applyAlignment="1">
      <alignment horizontal="center" vertical="center" wrapText="1"/>
    </xf>
    <xf numFmtId="1" fontId="12" fillId="2" borderId="15" xfId="2" applyNumberFormat="1" applyFont="1" applyFill="1" applyBorder="1" applyAlignment="1">
      <alignment horizontal="center" vertical="center" wrapText="1"/>
    </xf>
    <xf numFmtId="0" fontId="12" fillId="2" borderId="13" xfId="2" applyFont="1" applyFill="1" applyBorder="1" applyAlignment="1">
      <alignment vertical="center" wrapText="1"/>
    </xf>
    <xf numFmtId="0" fontId="12" fillId="2" borderId="14" xfId="2" applyFont="1" applyFill="1" applyBorder="1" applyAlignment="1">
      <alignment vertical="center" wrapText="1"/>
    </xf>
    <xf numFmtId="0" fontId="12" fillId="2" borderId="15" xfId="2" applyFont="1" applyFill="1" applyBorder="1" applyAlignment="1">
      <alignment vertical="center" wrapText="1"/>
    </xf>
    <xf numFmtId="0" fontId="11" fillId="2" borderId="0" xfId="2" applyFont="1" applyFill="1" applyBorder="1" applyAlignment="1">
      <alignment horizontal="center" vertical="center"/>
    </xf>
    <xf numFmtId="0" fontId="12" fillId="3" borderId="15"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9" xfId="2" applyFont="1" applyFill="1" applyBorder="1" applyAlignment="1">
      <alignment horizontal="center" vertical="center" wrapText="1"/>
    </xf>
    <xf numFmtId="4" fontId="12" fillId="2" borderId="8" xfId="2" applyNumberFormat="1" applyFont="1" applyFill="1" applyBorder="1" applyAlignment="1">
      <alignment horizontal="center" vertical="center" wrapText="1"/>
    </xf>
    <xf numFmtId="4" fontId="12" fillId="2" borderId="9" xfId="2" applyNumberFormat="1" applyFont="1" applyFill="1" applyBorder="1" applyAlignment="1">
      <alignment horizontal="center" vertical="center" wrapText="1"/>
    </xf>
    <xf numFmtId="4" fontId="12" fillId="2" borderId="10" xfId="2" applyNumberFormat="1" applyFont="1" applyFill="1" applyBorder="1" applyAlignment="1">
      <alignment horizontal="center" vertical="center" wrapText="1"/>
    </xf>
    <xf numFmtId="4" fontId="13" fillId="2" borderId="2" xfId="2" applyNumberFormat="1" applyFont="1" applyFill="1" applyBorder="1" applyAlignment="1">
      <alignment horizontal="center" vertical="center" wrapText="1"/>
    </xf>
    <xf numFmtId="4" fontId="13" fillId="2" borderId="16" xfId="2" applyNumberFormat="1" applyFont="1" applyFill="1" applyBorder="1" applyAlignment="1">
      <alignment horizontal="center" vertical="center" wrapText="1"/>
    </xf>
    <xf numFmtId="4" fontId="13" fillId="2" borderId="3" xfId="2" applyNumberFormat="1" applyFont="1" applyFill="1" applyBorder="1" applyAlignment="1">
      <alignment horizontal="center" vertical="center" wrapText="1"/>
    </xf>
    <xf numFmtId="4" fontId="3" fillId="2" borderId="13" xfId="2" applyNumberFormat="1" applyFont="1" applyFill="1" applyBorder="1" applyAlignment="1">
      <alignment horizontal="center" vertical="center" wrapText="1"/>
    </xf>
    <xf numFmtId="4" fontId="3" fillId="2" borderId="14" xfId="2" applyNumberFormat="1" applyFont="1" applyFill="1" applyBorder="1" applyAlignment="1">
      <alignment horizontal="center" vertical="center" wrapText="1"/>
    </xf>
    <xf numFmtId="4" fontId="3" fillId="2" borderId="15" xfId="2" applyNumberFormat="1" applyFont="1" applyFill="1" applyBorder="1" applyAlignment="1">
      <alignment horizontal="center" vertical="center" wrapText="1"/>
    </xf>
    <xf numFmtId="4" fontId="3" fillId="2" borderId="2" xfId="2" applyNumberFormat="1" applyFont="1" applyFill="1" applyBorder="1" applyAlignment="1">
      <alignment horizontal="center" vertical="center" wrapText="1"/>
    </xf>
    <xf numFmtId="4" fontId="3" fillId="2" borderId="3" xfId="2" applyNumberFormat="1" applyFont="1" applyFill="1" applyBorder="1" applyAlignment="1">
      <alignment horizontal="center" vertical="center" wrapText="1"/>
    </xf>
    <xf numFmtId="0" fontId="11" fillId="0" borderId="0" xfId="2" applyFont="1" applyFill="1" applyBorder="1" applyAlignment="1">
      <alignment horizontal="center" vertical="center"/>
    </xf>
    <xf numFmtId="0" fontId="12" fillId="0" borderId="4" xfId="2" applyFont="1" applyFill="1" applyBorder="1" applyAlignment="1">
      <alignment horizontal="center" vertical="center" wrapText="1"/>
    </xf>
    <xf numFmtId="0" fontId="12" fillId="0" borderId="1" xfId="2" applyFont="1" applyFill="1" applyBorder="1" applyAlignment="1">
      <alignment horizontal="center" vertical="center" wrapText="1"/>
    </xf>
    <xf numFmtId="4" fontId="12" fillId="0" borderId="4" xfId="2" applyNumberFormat="1" applyFont="1" applyFill="1" applyBorder="1" applyAlignment="1">
      <alignment horizontal="center" vertical="center" wrapText="1"/>
    </xf>
    <xf numFmtId="4" fontId="12" fillId="0" borderId="25" xfId="2" applyNumberFormat="1" applyFont="1" applyFill="1" applyBorder="1" applyAlignment="1">
      <alignment horizontal="center" vertical="center" wrapText="1"/>
    </xf>
    <xf numFmtId="4" fontId="13" fillId="0" borderId="2" xfId="2" applyNumberFormat="1" applyFont="1" applyFill="1" applyBorder="1" applyAlignment="1">
      <alignment horizontal="center" vertical="center" wrapText="1"/>
    </xf>
    <xf numFmtId="4" fontId="13" fillId="0" borderId="16" xfId="2" applyNumberFormat="1"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0" borderId="26" xfId="2" applyNumberFormat="1" applyFont="1" applyFill="1" applyBorder="1" applyAlignment="1">
      <alignment horizontal="center" vertical="center" wrapText="1"/>
    </xf>
    <xf numFmtId="0" fontId="12" fillId="0" borderId="13" xfId="2" applyFont="1" applyFill="1" applyBorder="1" applyAlignment="1">
      <alignment horizontal="left" vertical="center" wrapText="1"/>
    </xf>
    <xf numFmtId="0" fontId="12" fillId="0" borderId="14" xfId="2" applyFont="1" applyFill="1" applyBorder="1" applyAlignment="1">
      <alignment horizontal="left" vertical="center" wrapText="1"/>
    </xf>
    <xf numFmtId="0" fontId="12" fillId="0" borderId="15" xfId="2" applyFont="1" applyFill="1" applyBorder="1" applyAlignment="1">
      <alignment horizontal="left" vertical="center" wrapText="1"/>
    </xf>
    <xf numFmtId="0" fontId="13" fillId="0" borderId="13" xfId="3" applyFont="1" applyFill="1" applyBorder="1" applyAlignment="1">
      <alignment horizontal="left" vertical="center" wrapText="1"/>
    </xf>
    <xf numFmtId="0" fontId="13" fillId="0" borderId="14" xfId="3" applyFont="1" applyFill="1" applyBorder="1" applyAlignment="1">
      <alignment horizontal="left" vertical="center" wrapText="1"/>
    </xf>
    <xf numFmtId="0" fontId="13" fillId="0" borderId="15" xfId="3" applyFont="1" applyFill="1" applyBorder="1" applyAlignment="1">
      <alignment horizontal="left" vertical="center" wrapText="1"/>
    </xf>
    <xf numFmtId="0" fontId="13" fillId="0" borderId="1" xfId="2" applyFont="1" applyFill="1" applyBorder="1" applyAlignment="1">
      <alignment horizontal="left" vertical="center" wrapText="1"/>
    </xf>
    <xf numFmtId="0" fontId="3" fillId="0" borderId="15" xfId="2" applyFont="1" applyFill="1" applyBorder="1" applyAlignment="1">
      <alignment vertical="center" wrapText="1"/>
    </xf>
    <xf numFmtId="0" fontId="3" fillId="0" borderId="1" xfId="2" applyFont="1" applyFill="1" applyBorder="1" applyAlignment="1">
      <alignment vertical="center" wrapText="1"/>
    </xf>
    <xf numFmtId="4" fontId="3" fillId="0" borderId="2"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0" fontId="11" fillId="0" borderId="1" xfId="2" applyFont="1" applyFill="1" applyBorder="1" applyAlignment="1">
      <alignment horizontal="left" vertical="center" wrapText="1"/>
    </xf>
    <xf numFmtId="0" fontId="13" fillId="0" borderId="13" xfId="2" applyFont="1" applyFill="1" applyBorder="1" applyAlignment="1">
      <alignment horizontal="left" vertical="center" wrapText="1"/>
    </xf>
    <xf numFmtId="0" fontId="13" fillId="0" borderId="14"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3" fillId="0" borderId="1" xfId="3"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4"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15" xfId="2" applyFont="1" applyFill="1" applyBorder="1" applyAlignment="1">
      <alignment vertical="center" wrapText="1"/>
    </xf>
    <xf numFmtId="0" fontId="12" fillId="0" borderId="1" xfId="2" applyFont="1" applyFill="1" applyBorder="1" applyAlignment="1">
      <alignment vertical="center" wrapText="1"/>
    </xf>
    <xf numFmtId="0" fontId="3" fillId="0" borderId="15" xfId="2" applyFont="1" applyFill="1" applyBorder="1" applyAlignment="1">
      <alignment horizontal="center" vertical="center" wrapText="1"/>
    </xf>
    <xf numFmtId="0" fontId="3" fillId="0" borderId="1"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13" fillId="0" borderId="27" xfId="2" applyFont="1" applyFill="1" applyBorder="1" applyAlignment="1">
      <alignment horizontal="left" vertical="center" wrapText="1"/>
    </xf>
    <xf numFmtId="0" fontId="13" fillId="0" borderId="24" xfId="2" applyFont="1" applyFill="1" applyBorder="1" applyAlignment="1">
      <alignment horizontal="left" vertical="center" wrapText="1"/>
    </xf>
    <xf numFmtId="0" fontId="13" fillId="0" borderId="28" xfId="2" applyFont="1" applyFill="1" applyBorder="1" applyAlignment="1">
      <alignment horizontal="left" vertical="center" wrapText="1"/>
    </xf>
    <xf numFmtId="0" fontId="10" fillId="0" borderId="14" xfId="1" applyBorder="1"/>
    <xf numFmtId="0" fontId="10" fillId="0" borderId="15" xfId="1" applyBorder="1"/>
    <xf numFmtId="0" fontId="3" fillId="0" borderId="13" xfId="2" applyFont="1" applyFill="1" applyBorder="1" applyAlignment="1">
      <alignment horizontal="left" vertical="center" wrapText="1"/>
    </xf>
    <xf numFmtId="0" fontId="3" fillId="0" borderId="14"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25" fillId="3" borderId="13" xfId="2" applyFont="1" applyFill="1" applyBorder="1" applyAlignment="1">
      <alignment horizontal="center" vertical="center" wrapText="1"/>
    </xf>
    <xf numFmtId="0" fontId="25" fillId="3" borderId="14" xfId="2" applyFont="1" applyFill="1" applyBorder="1" applyAlignment="1">
      <alignment horizontal="center" vertical="center" wrapText="1"/>
    </xf>
    <xf numFmtId="0" fontId="25" fillId="3" borderId="15"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4" xfId="2" applyFont="1" applyFill="1" applyBorder="1" applyAlignment="1">
      <alignment horizontal="center" vertical="center" wrapText="1"/>
    </xf>
    <xf numFmtId="0" fontId="3" fillId="3" borderId="15"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 xfId="2" applyFont="1" applyFill="1" applyBorder="1" applyAlignment="1">
      <alignment horizontal="right" vertical="center" wrapTex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17" xfId="2" applyFont="1" applyFill="1" applyBorder="1" applyAlignment="1">
      <alignment horizontal="center"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15" fillId="2" borderId="13"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2" fillId="0" borderId="0" xfId="1" applyFont="1" applyAlignment="1">
      <alignment horizontal="center" wrapText="1"/>
    </xf>
    <xf numFmtId="0" fontId="13" fillId="0" borderId="11"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13" fillId="0" borderId="18" xfId="2" applyFont="1" applyFill="1" applyBorder="1" applyAlignment="1">
      <alignment horizontal="left" vertical="center" wrapText="1"/>
    </xf>
    <xf numFmtId="0" fontId="13" fillId="0" borderId="19" xfId="2" applyFont="1" applyFill="1" applyBorder="1" applyAlignment="1">
      <alignment horizontal="left" vertical="center" wrapText="1"/>
    </xf>
    <xf numFmtId="49" fontId="12" fillId="0" borderId="13" xfId="2" applyNumberFormat="1" applyFont="1" applyFill="1" applyBorder="1" applyAlignment="1">
      <alignment horizontal="left" vertical="center" wrapText="1"/>
    </xf>
    <xf numFmtId="49" fontId="12" fillId="0" borderId="14" xfId="2" applyNumberFormat="1" applyFont="1" applyFill="1" applyBorder="1" applyAlignment="1">
      <alignment horizontal="left" vertical="center" wrapText="1"/>
    </xf>
    <xf numFmtId="49" fontId="12" fillId="0" borderId="15" xfId="2" applyNumberFormat="1" applyFont="1" applyFill="1" applyBorder="1" applyAlignment="1">
      <alignment horizontal="left" vertical="center" wrapText="1"/>
    </xf>
    <xf numFmtId="0" fontId="13" fillId="0" borderId="11" xfId="2" applyFont="1" applyFill="1" applyBorder="1" applyAlignment="1">
      <alignment horizontal="center" vertical="center" wrapText="1"/>
    </xf>
    <xf numFmtId="49" fontId="13" fillId="0" borderId="27" xfId="2" applyNumberFormat="1" applyFont="1" applyFill="1" applyBorder="1" applyAlignment="1">
      <alignment horizontal="left" vertical="center" wrapText="1"/>
    </xf>
    <xf numFmtId="49" fontId="13" fillId="0" borderId="24" xfId="2" applyNumberFormat="1" applyFont="1" applyFill="1" applyBorder="1" applyAlignment="1">
      <alignment horizontal="left" vertical="center" wrapText="1"/>
    </xf>
    <xf numFmtId="49" fontId="13" fillId="0" borderId="28" xfId="2" applyNumberFormat="1" applyFont="1" applyFill="1" applyBorder="1" applyAlignment="1">
      <alignment horizontal="left" vertical="center" wrapText="1"/>
    </xf>
    <xf numFmtId="49" fontId="13" fillId="0" borderId="11" xfId="2" applyNumberFormat="1" applyFont="1" applyFill="1" applyBorder="1" applyAlignment="1">
      <alignment horizontal="left" vertical="center" wrapText="1"/>
    </xf>
    <xf numFmtId="49" fontId="13" fillId="0" borderId="0" xfId="2" applyNumberFormat="1" applyFont="1" applyFill="1" applyBorder="1" applyAlignment="1">
      <alignment horizontal="left" vertical="center" wrapText="1"/>
    </xf>
    <xf numFmtId="49" fontId="13" fillId="0" borderId="12" xfId="2" applyNumberFormat="1" applyFont="1" applyFill="1" applyBorder="1" applyAlignment="1">
      <alignment horizontal="left" vertical="center" wrapText="1"/>
    </xf>
    <xf numFmtId="49" fontId="13" fillId="0" borderId="17" xfId="2" applyNumberFormat="1" applyFont="1" applyFill="1" applyBorder="1" applyAlignment="1">
      <alignment horizontal="left" vertical="center" wrapText="1"/>
    </xf>
    <xf numFmtId="49" fontId="13" fillId="0" borderId="18" xfId="2" applyNumberFormat="1" applyFont="1" applyFill="1" applyBorder="1" applyAlignment="1">
      <alignment horizontal="left" vertical="center" wrapText="1"/>
    </xf>
    <xf numFmtId="49" fontId="13" fillId="0" borderId="19" xfId="2" applyNumberFormat="1" applyFont="1" applyFill="1" applyBorder="1" applyAlignment="1">
      <alignment horizontal="left" vertical="center" wrapText="1"/>
    </xf>
    <xf numFmtId="0" fontId="11" fillId="0" borderId="13" xfId="2" applyFont="1" applyFill="1" applyBorder="1" applyAlignment="1">
      <alignment horizontal="left" vertical="center" wrapTex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3" fillId="0" borderId="13"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15" xfId="2" applyFont="1" applyFill="1" applyBorder="1" applyAlignment="1">
      <alignment vertical="center" wrapText="1"/>
    </xf>
    <xf numFmtId="0" fontId="13" fillId="0" borderId="1"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4" fontId="12" fillId="0" borderId="13" xfId="2" applyNumberFormat="1" applyFont="1" applyFill="1" applyBorder="1" applyAlignment="1">
      <alignment horizontal="center" vertical="center" wrapText="1"/>
    </xf>
    <xf numFmtId="4" fontId="12" fillId="0" borderId="14" xfId="2" applyNumberFormat="1" applyFont="1" applyFill="1" applyBorder="1" applyAlignment="1">
      <alignment horizontal="center" vertical="center" wrapText="1"/>
    </xf>
    <xf numFmtId="4" fontId="12" fillId="0" borderId="29" xfId="2" applyNumberFormat="1" applyFont="1" applyFill="1" applyBorder="1" applyAlignment="1">
      <alignment horizontal="center" vertical="center" wrapText="1"/>
    </xf>
    <xf numFmtId="49" fontId="3" fillId="0" borderId="15" xfId="2" applyNumberFormat="1" applyFont="1" applyFill="1" applyBorder="1" applyAlignment="1">
      <alignment vertical="center" wrapText="1"/>
    </xf>
    <xf numFmtId="49" fontId="3" fillId="0" borderId="1" xfId="2" applyNumberFormat="1" applyFont="1" applyFill="1" applyBorder="1" applyAlignment="1">
      <alignment vertical="center" wrapText="1"/>
    </xf>
    <xf numFmtId="49" fontId="3" fillId="0" borderId="13" xfId="2" applyNumberFormat="1" applyFont="1" applyFill="1" applyBorder="1" applyAlignment="1">
      <alignment horizontal="center" vertical="center" wrapText="1"/>
    </xf>
    <xf numFmtId="49" fontId="3" fillId="0" borderId="14" xfId="2" applyNumberFormat="1" applyFont="1" applyFill="1" applyBorder="1" applyAlignment="1">
      <alignment horizontal="center" vertical="center" wrapText="1"/>
    </xf>
    <xf numFmtId="49" fontId="3" fillId="0" borderId="15" xfId="2" applyNumberFormat="1"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49" fontId="12" fillId="0" borderId="13" xfId="2" applyNumberFormat="1" applyFont="1" applyFill="1" applyBorder="1" applyAlignment="1">
      <alignment horizontal="center" vertical="center" wrapText="1"/>
    </xf>
    <xf numFmtId="49" fontId="12" fillId="0" borderId="14" xfId="2" applyNumberFormat="1" applyFont="1" applyFill="1" applyBorder="1" applyAlignment="1">
      <alignment horizontal="center" vertical="center" wrapText="1"/>
    </xf>
    <xf numFmtId="49" fontId="12" fillId="0" borderId="15" xfId="2" applyNumberFormat="1" applyFont="1" applyFill="1" applyBorder="1" applyAlignment="1">
      <alignment horizontal="center" vertical="center" wrapText="1"/>
    </xf>
    <xf numFmtId="49" fontId="3" fillId="0" borderId="1" xfId="2" applyNumberFormat="1" applyFont="1" applyFill="1" applyBorder="1" applyAlignment="1">
      <alignment horizontal="left" vertical="center" wrapText="1"/>
    </xf>
    <xf numFmtId="49" fontId="3" fillId="0" borderId="15" xfId="2" applyNumberFormat="1" applyFont="1" applyFill="1" applyBorder="1" applyAlignment="1">
      <alignment horizontal="left" vertical="center" wrapText="1"/>
    </xf>
    <xf numFmtId="49" fontId="3" fillId="0" borderId="13" xfId="2" applyNumberFormat="1" applyFont="1" applyFill="1" applyBorder="1" applyAlignment="1">
      <alignment horizontal="left" vertical="center" wrapText="1"/>
    </xf>
    <xf numFmtId="49" fontId="10" fillId="0" borderId="14" xfId="1" applyNumberFormat="1" applyFont="1" applyBorder="1"/>
    <xf numFmtId="49" fontId="10" fillId="0" borderId="15" xfId="1" applyNumberFormat="1" applyFont="1" applyBorder="1"/>
    <xf numFmtId="0" fontId="19" fillId="0" borderId="14" xfId="1" applyFont="1" applyBorder="1"/>
    <xf numFmtId="0" fontId="19" fillId="0" borderId="15" xfId="1" applyFont="1" applyBorder="1"/>
    <xf numFmtId="4" fontId="12" fillId="0" borderId="2" xfId="2" applyNumberFormat="1" applyFont="1" applyFill="1" applyBorder="1" applyAlignment="1">
      <alignment horizontal="center" vertical="center" wrapText="1"/>
    </xf>
    <xf numFmtId="4" fontId="12" fillId="0" borderId="3" xfId="2" applyNumberFormat="1" applyFont="1" applyFill="1" applyBorder="1" applyAlignment="1">
      <alignment horizontal="center" vertical="center" wrapText="1"/>
    </xf>
    <xf numFmtId="4" fontId="2" fillId="0" borderId="0" xfId="2" applyNumberFormat="1" applyFont="1" applyFill="1" applyBorder="1" applyAlignment="1">
      <alignment horizontal="center" vertical="center"/>
    </xf>
    <xf numFmtId="0" fontId="3" fillId="0" borderId="24"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8" xfId="2" applyFont="1" applyFill="1" applyBorder="1" applyAlignment="1">
      <alignment horizontal="center" vertical="center"/>
    </xf>
    <xf numFmtId="0" fontId="11" fillId="0" borderId="20"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13" fillId="0" borderId="1" xfId="2" applyFont="1" applyFill="1" applyBorder="1" applyAlignment="1">
      <alignment horizontal="center" vertical="center" wrapText="1"/>
    </xf>
    <xf numFmtId="4" fontId="13" fillId="0" borderId="2" xfId="2" applyNumberFormat="1" applyFont="1" applyFill="1" applyBorder="1" applyAlignment="1">
      <alignment horizontal="right" vertical="center" wrapText="1"/>
    </xf>
    <xf numFmtId="4" fontId="13" fillId="0" borderId="3" xfId="2" applyNumberFormat="1" applyFont="1" applyFill="1" applyBorder="1" applyAlignment="1">
      <alignment horizontal="right" vertical="center" wrapText="1"/>
    </xf>
    <xf numFmtId="0" fontId="3" fillId="3" borderId="13" xfId="2" applyFont="1" applyFill="1" applyBorder="1" applyAlignment="1">
      <alignment horizontal="left" vertical="center" wrapText="1"/>
    </xf>
    <xf numFmtId="0" fontId="3" fillId="3" borderId="14" xfId="2" applyFont="1" applyFill="1" applyBorder="1" applyAlignment="1">
      <alignment horizontal="left" vertical="center" wrapText="1"/>
    </xf>
    <xf numFmtId="0" fontId="3" fillId="3" borderId="15" xfId="2" applyFont="1" applyFill="1" applyBorder="1" applyAlignment="1">
      <alignment horizontal="left" vertical="center" wrapText="1"/>
    </xf>
    <xf numFmtId="0" fontId="15" fillId="3" borderId="13" xfId="2" applyFont="1" applyFill="1" applyBorder="1" applyAlignment="1">
      <alignment horizontal="center" vertical="center" wrapText="1"/>
    </xf>
    <xf numFmtId="0" fontId="15" fillId="3" borderId="15" xfId="2" applyFont="1" applyFill="1" applyBorder="1" applyAlignment="1">
      <alignment horizontal="center" vertical="center" wrapText="1"/>
    </xf>
  </cellXfs>
  <cellStyles count="4">
    <cellStyle name="Обычный" xfId="0" builtinId="0"/>
    <cellStyle name="Обычный 2" xfId="1"/>
    <cellStyle name="Обычный_расшифровка к смете на 2008 год К" xfId="2"/>
    <cellStyle name="Обычный_расшифровка к смете на 2008 год О"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18"/>
  <sheetViews>
    <sheetView topLeftCell="A45" zoomScale="70" zoomScaleNormal="70" zoomScaleSheetLayoutView="50" zoomScalePageLayoutView="40" workbookViewId="0">
      <selection activeCell="H28" sqref="H28"/>
    </sheetView>
  </sheetViews>
  <sheetFormatPr defaultRowHeight="12.75"/>
  <cols>
    <col min="1" max="1" width="41.5703125" style="26" customWidth="1"/>
    <col min="2" max="2" width="15.7109375" customWidth="1"/>
    <col min="3" max="3" width="22.85546875" customWidth="1"/>
    <col min="4" max="4" width="16.7109375" customWidth="1"/>
    <col min="5" max="5" width="16.85546875" customWidth="1"/>
    <col min="6" max="6" width="15.85546875" customWidth="1"/>
    <col min="7" max="7" width="15.140625" customWidth="1"/>
    <col min="8" max="8" width="14.28515625" customWidth="1"/>
  </cols>
  <sheetData>
    <row r="1" spans="1:8" ht="15">
      <c r="F1" s="218" t="s">
        <v>338</v>
      </c>
      <c r="G1" s="219"/>
      <c r="H1" s="219"/>
    </row>
    <row r="2" spans="1:8" ht="15">
      <c r="F2" s="220" t="s">
        <v>341</v>
      </c>
      <c r="G2" s="220"/>
      <c r="H2" s="220"/>
    </row>
    <row r="3" spans="1:8" ht="15">
      <c r="F3" s="218" t="s">
        <v>61</v>
      </c>
      <c r="G3" s="219"/>
      <c r="H3" s="218"/>
    </row>
    <row r="4" spans="1:8" ht="15">
      <c r="F4" s="218" t="s">
        <v>340</v>
      </c>
      <c r="G4" s="218"/>
      <c r="H4" s="218"/>
    </row>
    <row r="5" spans="1:8" ht="15">
      <c r="F5" s="153"/>
      <c r="G5" s="153"/>
      <c r="H5" s="153"/>
    </row>
    <row r="6" spans="1:8" ht="16.5">
      <c r="A6" s="1"/>
      <c r="B6" s="1"/>
      <c r="C6" s="1"/>
      <c r="D6" s="1"/>
      <c r="E6" s="1"/>
      <c r="F6" s="1"/>
      <c r="G6" s="7" t="s">
        <v>131</v>
      </c>
      <c r="H6" s="7"/>
    </row>
    <row r="7" spans="1:8" ht="16.5">
      <c r="A7" s="1"/>
      <c r="B7" s="1"/>
      <c r="C7" s="1"/>
      <c r="D7" s="1"/>
      <c r="E7" s="1"/>
      <c r="F7" s="218" t="s">
        <v>0</v>
      </c>
      <c r="G7" s="218"/>
      <c r="H7" s="218"/>
    </row>
    <row r="8" spans="1:8" ht="16.5">
      <c r="A8" s="1"/>
      <c r="B8" s="1"/>
      <c r="C8" s="1"/>
      <c r="D8" s="1"/>
      <c r="E8" s="1"/>
      <c r="F8" s="218" t="s">
        <v>58</v>
      </c>
      <c r="G8" s="218"/>
      <c r="H8" s="218"/>
    </row>
    <row r="9" spans="1:8" ht="16.5">
      <c r="A9" s="1"/>
      <c r="B9" s="1"/>
      <c r="C9" s="1"/>
      <c r="D9" s="1"/>
      <c r="E9" s="1"/>
      <c r="F9" s="218" t="s">
        <v>59</v>
      </c>
      <c r="G9" s="218"/>
      <c r="H9" s="218"/>
    </row>
    <row r="10" spans="1:8" ht="16.5">
      <c r="A10" s="1"/>
      <c r="B10" s="1"/>
      <c r="C10" s="1"/>
      <c r="D10" s="1"/>
      <c r="E10" s="1"/>
      <c r="F10" s="218" t="s">
        <v>60</v>
      </c>
      <c r="G10" s="218"/>
      <c r="H10" s="218"/>
    </row>
    <row r="11" spans="1:8" ht="16.5">
      <c r="A11" s="1"/>
      <c r="B11" s="1"/>
      <c r="C11" s="1"/>
      <c r="D11" s="1"/>
      <c r="E11" s="1"/>
      <c r="F11" s="218" t="s">
        <v>339</v>
      </c>
      <c r="G11" s="218"/>
      <c r="H11" s="218"/>
    </row>
    <row r="12" spans="1:8" ht="16.5">
      <c r="A12" s="1"/>
      <c r="B12" s="1"/>
      <c r="C12" s="1"/>
      <c r="D12" s="1"/>
      <c r="E12" s="1"/>
      <c r="F12" s="4"/>
      <c r="G12" s="4"/>
      <c r="H12" s="4"/>
    </row>
    <row r="13" spans="1:8" ht="16.5">
      <c r="A13" s="1"/>
      <c r="B13" s="1"/>
      <c r="C13" s="1"/>
      <c r="D13" s="1"/>
      <c r="E13" s="1"/>
      <c r="F13" s="228" t="s">
        <v>87</v>
      </c>
      <c r="G13" s="228"/>
      <c r="H13" s="228"/>
    </row>
    <row r="14" spans="1:8" ht="15.75" customHeight="1">
      <c r="A14" s="1"/>
      <c r="B14" s="1"/>
      <c r="C14" s="1"/>
      <c r="D14" s="1"/>
      <c r="E14" s="1"/>
      <c r="F14" s="233" t="s">
        <v>380</v>
      </c>
      <c r="G14" s="234"/>
      <c r="H14" s="234"/>
    </row>
    <row r="15" spans="1:8" ht="15" customHeight="1">
      <c r="A15" s="1"/>
      <c r="B15" s="1"/>
      <c r="C15" s="1"/>
      <c r="D15" s="1"/>
      <c r="E15" s="1"/>
      <c r="F15" s="227" t="s">
        <v>124</v>
      </c>
      <c r="G15" s="227"/>
      <c r="H15" s="227"/>
    </row>
    <row r="16" spans="1:8" ht="30" customHeight="1">
      <c r="A16" s="1"/>
      <c r="B16" s="1"/>
      <c r="C16" s="1"/>
      <c r="D16" s="1"/>
      <c r="E16" s="1"/>
      <c r="F16" s="233" t="s">
        <v>381</v>
      </c>
      <c r="G16" s="234"/>
      <c r="H16" s="234"/>
    </row>
    <row r="17" spans="1:8" ht="25.5" customHeight="1">
      <c r="A17" s="1"/>
      <c r="B17" s="1"/>
      <c r="C17" s="1"/>
      <c r="D17" s="1"/>
      <c r="E17" s="1"/>
      <c r="F17" s="227" t="s">
        <v>67</v>
      </c>
      <c r="G17" s="227"/>
      <c r="H17" s="227"/>
    </row>
    <row r="18" spans="1:8" ht="5.25" customHeight="1">
      <c r="A18" s="1"/>
      <c r="B18" s="1"/>
      <c r="C18" s="1"/>
      <c r="D18" s="1"/>
      <c r="E18" s="1"/>
      <c r="F18" s="210"/>
      <c r="G18" s="210"/>
      <c r="H18" s="210"/>
    </row>
    <row r="19" spans="1:8" ht="16.5">
      <c r="A19" s="1"/>
      <c r="B19" s="1"/>
      <c r="C19" s="1"/>
      <c r="D19" s="1"/>
      <c r="E19" s="1"/>
      <c r="F19" s="228" t="s">
        <v>382</v>
      </c>
      <c r="G19" s="228"/>
      <c r="H19" s="228"/>
    </row>
    <row r="20" spans="1:8" ht="12.75" customHeight="1">
      <c r="A20" s="1"/>
      <c r="B20" s="1"/>
      <c r="C20" s="1"/>
      <c r="D20" s="1"/>
      <c r="E20" s="1"/>
      <c r="F20" s="232" t="s">
        <v>130</v>
      </c>
      <c r="G20" s="232"/>
      <c r="H20" s="232"/>
    </row>
    <row r="21" spans="1:8" ht="16.5">
      <c r="A21" s="1"/>
      <c r="B21" s="1"/>
      <c r="C21" s="1"/>
      <c r="D21" s="1"/>
      <c r="E21" s="1"/>
      <c r="F21" s="228" t="s">
        <v>88</v>
      </c>
      <c r="G21" s="228"/>
      <c r="H21" s="228"/>
    </row>
    <row r="22" spans="1:8" ht="16.5">
      <c r="A22" s="1"/>
      <c r="B22" s="1"/>
      <c r="C22" s="1"/>
      <c r="D22" s="1"/>
      <c r="E22" s="1"/>
      <c r="F22" s="7"/>
      <c r="G22" s="2"/>
      <c r="H22" s="2"/>
    </row>
    <row r="23" spans="1:8" ht="16.5">
      <c r="A23" s="222" t="s">
        <v>363</v>
      </c>
      <c r="B23" s="222"/>
      <c r="C23" s="222"/>
      <c r="D23" s="222"/>
      <c r="E23" s="222"/>
      <c r="F23" s="222"/>
      <c r="G23" s="222"/>
      <c r="H23" s="222"/>
    </row>
    <row r="24" spans="1:8" ht="16.5">
      <c r="A24" s="222" t="s">
        <v>403</v>
      </c>
      <c r="B24" s="222"/>
      <c r="C24" s="222"/>
      <c r="D24" s="222"/>
      <c r="E24" s="222"/>
      <c r="F24" s="222"/>
      <c r="G24" s="222"/>
      <c r="H24" s="222"/>
    </row>
    <row r="25" spans="1:8" ht="16.5">
      <c r="A25" s="1"/>
      <c r="B25" s="1"/>
      <c r="C25" s="1"/>
      <c r="D25" s="1"/>
      <c r="E25" s="1"/>
      <c r="F25" s="1"/>
    </row>
    <row r="26" spans="1:8" ht="16.5">
      <c r="A26" s="8"/>
      <c r="B26" s="8"/>
      <c r="C26" s="8"/>
      <c r="D26" s="8"/>
      <c r="E26" s="8"/>
      <c r="F26" s="8"/>
      <c r="G26" s="3"/>
      <c r="H26" s="9" t="s">
        <v>4</v>
      </c>
    </row>
    <row r="27" spans="1:8" ht="16.5">
      <c r="A27" s="1"/>
      <c r="B27" s="1"/>
      <c r="C27" s="1"/>
      <c r="D27" s="1"/>
      <c r="E27" s="1"/>
      <c r="F27" s="1"/>
      <c r="G27" s="10" t="s">
        <v>5</v>
      </c>
      <c r="H27" s="209">
        <v>44207</v>
      </c>
    </row>
    <row r="28" spans="1:8" ht="30">
      <c r="A28" s="25" t="s">
        <v>6</v>
      </c>
      <c r="B28" s="217" t="s">
        <v>383</v>
      </c>
      <c r="C28" s="146"/>
      <c r="D28" s="146"/>
      <c r="E28" s="146"/>
      <c r="F28" s="102"/>
      <c r="G28" s="10" t="s">
        <v>7</v>
      </c>
      <c r="H28" s="9"/>
    </row>
    <row r="29" spans="1:8" ht="16.5">
      <c r="A29" s="4"/>
      <c r="B29" s="103"/>
      <c r="C29" s="103"/>
      <c r="D29" s="103"/>
      <c r="E29" s="103"/>
      <c r="F29" s="102"/>
      <c r="G29" s="10" t="s">
        <v>8</v>
      </c>
      <c r="H29" s="9"/>
    </row>
    <row r="30" spans="1:8" ht="45" customHeight="1">
      <c r="A30" s="4" t="s">
        <v>9</v>
      </c>
      <c r="B30" s="226" t="s">
        <v>384</v>
      </c>
      <c r="C30" s="226"/>
      <c r="D30" s="226"/>
      <c r="E30" s="226"/>
      <c r="F30" s="94"/>
      <c r="G30" s="10" t="s">
        <v>7</v>
      </c>
      <c r="H30" s="9"/>
    </row>
    <row r="31" spans="1:8" ht="16.5">
      <c r="A31" s="4"/>
      <c r="B31" s="4"/>
      <c r="C31" s="4"/>
      <c r="D31" s="4"/>
      <c r="E31" s="4"/>
      <c r="F31" s="1"/>
      <c r="G31" s="10" t="s">
        <v>10</v>
      </c>
      <c r="H31" s="9"/>
    </row>
    <row r="32" spans="1:8" ht="16.5">
      <c r="A32" s="4"/>
      <c r="B32" s="4"/>
      <c r="C32" s="4"/>
      <c r="D32" s="4"/>
      <c r="E32" s="4"/>
      <c r="F32" s="1"/>
      <c r="G32" s="10" t="s">
        <v>11</v>
      </c>
      <c r="H32" s="9"/>
    </row>
    <row r="33" spans="1:8" ht="16.5">
      <c r="A33" s="4" t="s">
        <v>12</v>
      </c>
      <c r="B33" s="4"/>
      <c r="C33" s="4"/>
      <c r="D33" s="4"/>
      <c r="E33" s="4"/>
      <c r="F33" s="1"/>
      <c r="G33" s="10" t="s">
        <v>13</v>
      </c>
      <c r="H33" s="9">
        <v>383</v>
      </c>
    </row>
    <row r="34" spans="1:8" ht="16.5">
      <c r="A34" s="4"/>
      <c r="B34" s="4"/>
      <c r="C34" s="4"/>
      <c r="D34" s="4"/>
      <c r="E34" s="4"/>
      <c r="F34" s="1"/>
      <c r="G34" s="1"/>
      <c r="H34" s="1"/>
    </row>
    <row r="35" spans="1:8" ht="16.5" customHeight="1">
      <c r="A35" s="218" t="s">
        <v>14</v>
      </c>
      <c r="B35" s="218"/>
      <c r="C35" s="218"/>
      <c r="D35" s="218"/>
      <c r="E35" s="218"/>
      <c r="F35" s="218"/>
      <c r="G35" s="218"/>
      <c r="H35" s="218"/>
    </row>
    <row r="36" spans="1:8" ht="16.5">
      <c r="A36" s="1"/>
      <c r="B36" s="1"/>
      <c r="C36" s="1"/>
      <c r="D36" s="1"/>
      <c r="E36" s="1"/>
      <c r="F36" s="1"/>
      <c r="G36" s="1"/>
      <c r="H36" s="1"/>
    </row>
    <row r="37" spans="1:8" ht="16.5">
      <c r="A37" s="223" t="s">
        <v>15</v>
      </c>
      <c r="B37" s="223" t="s">
        <v>16</v>
      </c>
      <c r="C37" s="223" t="s">
        <v>68</v>
      </c>
      <c r="D37" s="224" t="s">
        <v>69</v>
      </c>
      <c r="E37" s="223" t="s">
        <v>17</v>
      </c>
      <c r="F37" s="223"/>
      <c r="G37" s="223"/>
      <c r="H37" s="223"/>
    </row>
    <row r="38" spans="1:8" ht="66">
      <c r="A38" s="223"/>
      <c r="B38" s="223"/>
      <c r="C38" s="223"/>
      <c r="D38" s="225"/>
      <c r="E38" s="11" t="s">
        <v>364</v>
      </c>
      <c r="F38" s="11" t="s">
        <v>365</v>
      </c>
      <c r="G38" s="11" t="s">
        <v>366</v>
      </c>
      <c r="H38" s="11" t="s">
        <v>18</v>
      </c>
    </row>
    <row r="39" spans="1:8" ht="16.5">
      <c r="A39" s="12">
        <v>1</v>
      </c>
      <c r="B39" s="12">
        <v>2</v>
      </c>
      <c r="C39" s="12">
        <v>3</v>
      </c>
      <c r="D39" s="12">
        <v>4</v>
      </c>
      <c r="E39" s="12">
        <v>5</v>
      </c>
      <c r="F39" s="12">
        <v>6</v>
      </c>
      <c r="G39" s="12">
        <v>7</v>
      </c>
      <c r="H39" s="12">
        <v>8</v>
      </c>
    </row>
    <row r="40" spans="1:8" ht="36">
      <c r="A40" s="13" t="s">
        <v>70</v>
      </c>
      <c r="B40" s="14" t="s">
        <v>19</v>
      </c>
      <c r="C40" s="11" t="s">
        <v>20</v>
      </c>
      <c r="D40" s="11" t="s">
        <v>20</v>
      </c>
      <c r="E40" s="148">
        <f>E66-E42-E102-E107</f>
        <v>108780.63000000082</v>
      </c>
      <c r="F40" s="148">
        <f>F66-F42-F102-F107</f>
        <v>1.862645149230957E-9</v>
      </c>
      <c r="G40" s="148">
        <f>G66-G42-G102-G107</f>
        <v>1.862645149230957E-9</v>
      </c>
      <c r="H40" s="13"/>
    </row>
    <row r="41" spans="1:8" ht="36.75" thickBot="1">
      <c r="A41" s="161" t="s">
        <v>71</v>
      </c>
      <c r="B41" s="162" t="s">
        <v>21</v>
      </c>
      <c r="C41" s="154" t="s">
        <v>20</v>
      </c>
      <c r="D41" s="154" t="s">
        <v>20</v>
      </c>
      <c r="E41" s="163">
        <v>0</v>
      </c>
      <c r="F41" s="163">
        <v>0</v>
      </c>
      <c r="G41" s="163">
        <v>0</v>
      </c>
      <c r="H41" s="161"/>
    </row>
    <row r="42" spans="1:8" ht="17.25" thickBot="1">
      <c r="A42" s="176" t="s">
        <v>22</v>
      </c>
      <c r="B42" s="175">
        <v>1000</v>
      </c>
      <c r="C42" s="168"/>
      <c r="D42" s="168"/>
      <c r="E42" s="170">
        <f>E44+E46+E53+E50+E58+E60+E63</f>
        <v>15389418.279999999</v>
      </c>
      <c r="F42" s="170">
        <f>F44+F46+F53+F50+F58+F60+F63</f>
        <v>15389036.029999999</v>
      </c>
      <c r="G42" s="170">
        <f t="shared" ref="G42" si="0">G44+G46+G53+G50+G58+G60+G63</f>
        <v>15389036.029999999</v>
      </c>
      <c r="H42" s="169"/>
    </row>
    <row r="43" spans="1:8" ht="16.5">
      <c r="A43" s="164" t="s">
        <v>23</v>
      </c>
      <c r="B43" s="165"/>
      <c r="C43" s="165"/>
      <c r="D43" s="165"/>
      <c r="E43" s="166"/>
      <c r="F43" s="166"/>
      <c r="G43" s="166"/>
      <c r="H43" s="167"/>
    </row>
    <row r="44" spans="1:8" ht="16.5">
      <c r="A44" s="28" t="s">
        <v>24</v>
      </c>
      <c r="B44" s="11">
        <v>1100</v>
      </c>
      <c r="C44" s="11">
        <v>120</v>
      </c>
      <c r="D44" s="11"/>
      <c r="E44" s="148">
        <v>80000</v>
      </c>
      <c r="F44" s="148">
        <v>80000</v>
      </c>
      <c r="G44" s="148">
        <v>80000</v>
      </c>
      <c r="H44" s="13"/>
    </row>
    <row r="45" spans="1:8" ht="16.5">
      <c r="A45" s="16" t="s">
        <v>23</v>
      </c>
      <c r="B45" s="11"/>
      <c r="C45" s="30"/>
      <c r="D45" s="95"/>
      <c r="E45" s="148"/>
      <c r="F45" s="148"/>
      <c r="G45" s="148"/>
      <c r="H45" s="13"/>
    </row>
    <row r="46" spans="1:8" ht="33">
      <c r="A46" s="28" t="s">
        <v>89</v>
      </c>
      <c r="B46" s="11">
        <v>1200</v>
      </c>
      <c r="C46" s="11">
        <v>130</v>
      </c>
      <c r="D46" s="11"/>
      <c r="E46" s="148">
        <f>E48+E49</f>
        <v>15309418.279999999</v>
      </c>
      <c r="F46" s="148">
        <f t="shared" ref="F46:G46" si="1">F48+F49</f>
        <v>15309036.029999999</v>
      </c>
      <c r="G46" s="148">
        <f t="shared" si="1"/>
        <v>15309036.029999999</v>
      </c>
      <c r="H46" s="13"/>
    </row>
    <row r="47" spans="1:8" ht="15" customHeight="1">
      <c r="A47" s="29" t="s">
        <v>23</v>
      </c>
      <c r="B47" s="17"/>
      <c r="C47" s="17"/>
      <c r="D47" s="95"/>
      <c r="E47" s="148"/>
      <c r="F47" s="148"/>
      <c r="G47" s="148"/>
      <c r="H47" s="11"/>
    </row>
    <row r="48" spans="1:8" ht="49.5">
      <c r="A48" s="28" t="s">
        <v>376</v>
      </c>
      <c r="B48" s="11">
        <v>1210</v>
      </c>
      <c r="C48" s="11">
        <v>130</v>
      </c>
      <c r="D48" s="11"/>
      <c r="E48" s="148">
        <v>13419036.029999999</v>
      </c>
      <c r="F48" s="148">
        <v>13419036.029999999</v>
      </c>
      <c r="G48" s="148">
        <v>13419036.029999999</v>
      </c>
      <c r="H48" s="11"/>
    </row>
    <row r="49" spans="1:8" ht="66">
      <c r="A49" s="28" t="s">
        <v>375</v>
      </c>
      <c r="B49" s="197">
        <v>1220</v>
      </c>
      <c r="C49" s="197">
        <v>130</v>
      </c>
      <c r="D49" s="197"/>
      <c r="E49" s="148">
        <v>1890382.25</v>
      </c>
      <c r="F49" s="148">
        <v>1890000</v>
      </c>
      <c r="G49" s="148">
        <v>1890000</v>
      </c>
      <c r="H49" s="197"/>
    </row>
    <row r="50" spans="1:8" ht="33">
      <c r="A50" s="28" t="s">
        <v>90</v>
      </c>
      <c r="B50" s="11">
        <v>1300</v>
      </c>
      <c r="C50" s="11">
        <v>140</v>
      </c>
      <c r="D50" s="11"/>
      <c r="E50" s="150">
        <f>'Расшифровка (доход)'!L42</f>
        <v>0</v>
      </c>
      <c r="F50" s="148">
        <v>0</v>
      </c>
      <c r="G50" s="148">
        <f>F50</f>
        <v>0</v>
      </c>
      <c r="H50" s="13"/>
    </row>
    <row r="51" spans="1:8" ht="16.5">
      <c r="A51" s="16" t="s">
        <v>23</v>
      </c>
      <c r="B51" s="11"/>
      <c r="C51" s="11"/>
      <c r="D51" s="11"/>
      <c r="E51" s="149"/>
      <c r="F51" s="148"/>
      <c r="G51" s="148"/>
      <c r="H51" s="13"/>
    </row>
    <row r="52" spans="1:8" ht="16.5">
      <c r="A52" s="16"/>
      <c r="B52" s="27"/>
      <c r="C52" s="27"/>
      <c r="D52" s="27"/>
      <c r="E52" s="149"/>
      <c r="F52" s="148"/>
      <c r="G52" s="148"/>
      <c r="H52" s="13"/>
    </row>
    <row r="53" spans="1:8" ht="33">
      <c r="A53" s="13" t="s">
        <v>25</v>
      </c>
      <c r="B53" s="11">
        <v>1400</v>
      </c>
      <c r="C53" s="11">
        <v>150</v>
      </c>
      <c r="D53" s="11"/>
      <c r="E53" s="148">
        <f>SUM(E55:E57)</f>
        <v>0</v>
      </c>
      <c r="F53" s="148">
        <f t="shared" ref="F53:G53" si="2">SUM(F55:F57)</f>
        <v>0</v>
      </c>
      <c r="G53" s="148">
        <f t="shared" si="2"/>
        <v>0</v>
      </c>
      <c r="H53" s="13"/>
    </row>
    <row r="54" spans="1:8" ht="16.5">
      <c r="A54" s="16" t="s">
        <v>23</v>
      </c>
      <c r="B54" s="13"/>
      <c r="C54" s="13"/>
      <c r="D54" s="13"/>
      <c r="E54" s="148"/>
      <c r="F54" s="148"/>
      <c r="G54" s="148"/>
      <c r="H54" s="13"/>
    </row>
    <row r="55" spans="1:8" ht="66">
      <c r="A55" s="28" t="s">
        <v>132</v>
      </c>
      <c r="B55" s="11">
        <v>1410</v>
      </c>
      <c r="C55" s="11">
        <v>150</v>
      </c>
      <c r="D55" s="11"/>
      <c r="E55" s="150"/>
      <c r="F55" s="150">
        <v>0</v>
      </c>
      <c r="G55" s="150">
        <f>F55</f>
        <v>0</v>
      </c>
      <c r="H55" s="13"/>
    </row>
    <row r="56" spans="1:8" ht="115.5">
      <c r="A56" s="28" t="s">
        <v>91</v>
      </c>
      <c r="B56" s="11">
        <v>1420</v>
      </c>
      <c r="C56" s="11">
        <v>150</v>
      </c>
      <c r="D56" s="11"/>
      <c r="E56" s="149"/>
      <c r="F56" s="148"/>
      <c r="G56" s="148"/>
      <c r="H56" s="13"/>
    </row>
    <row r="57" spans="1:8" ht="16.5">
      <c r="A57" s="180" t="s">
        <v>367</v>
      </c>
      <c r="B57" s="197">
        <v>1430</v>
      </c>
      <c r="C57" s="197">
        <v>150</v>
      </c>
      <c r="D57" s="13"/>
      <c r="E57" s="148">
        <f>'Расшифровка (доход)'!L47</f>
        <v>0</v>
      </c>
      <c r="F57" s="148">
        <v>0</v>
      </c>
      <c r="G57" s="148">
        <f>F57</f>
        <v>0</v>
      </c>
      <c r="H57" s="13"/>
    </row>
    <row r="58" spans="1:8" ht="16.5">
      <c r="A58" s="13" t="s">
        <v>26</v>
      </c>
      <c r="B58" s="109">
        <v>1500</v>
      </c>
      <c r="C58" s="109">
        <v>180</v>
      </c>
      <c r="D58" s="109"/>
      <c r="E58" s="150">
        <f>'Расшифровка (доход)'!L49</f>
        <v>0</v>
      </c>
      <c r="F58" s="148">
        <v>0</v>
      </c>
      <c r="G58" s="148">
        <f>F58</f>
        <v>0</v>
      </c>
      <c r="H58" s="13"/>
    </row>
    <row r="59" spans="1:8" ht="15" customHeight="1">
      <c r="A59" s="16" t="s">
        <v>23</v>
      </c>
      <c r="B59" s="17"/>
      <c r="C59" s="17"/>
      <c r="D59" s="17"/>
      <c r="E59" s="150"/>
      <c r="F59" s="148"/>
      <c r="G59" s="148"/>
      <c r="H59" s="13"/>
    </row>
    <row r="60" spans="1:8" ht="20.25" customHeight="1">
      <c r="A60" s="13" t="s">
        <v>27</v>
      </c>
      <c r="B60" s="11">
        <v>1900</v>
      </c>
      <c r="C60" s="109" t="s">
        <v>20</v>
      </c>
      <c r="D60" s="13"/>
      <c r="E60" s="149">
        <f>E62</f>
        <v>0</v>
      </c>
      <c r="F60" s="149">
        <f t="shared" ref="F60:G60" si="3">F62</f>
        <v>0</v>
      </c>
      <c r="G60" s="149">
        <f t="shared" si="3"/>
        <v>0</v>
      </c>
      <c r="H60" s="13"/>
    </row>
    <row r="61" spans="1:8" ht="16.5">
      <c r="A61" s="16" t="s">
        <v>23</v>
      </c>
      <c r="B61" s="13"/>
      <c r="C61" s="13"/>
      <c r="D61" s="13"/>
      <c r="E61" s="149"/>
      <c r="F61" s="148"/>
      <c r="G61" s="148"/>
      <c r="H61" s="13"/>
    </row>
    <row r="62" spans="1:8" ht="18.75" customHeight="1">
      <c r="A62" s="16" t="s">
        <v>369</v>
      </c>
      <c r="B62" s="195">
        <v>1901</v>
      </c>
      <c r="C62" s="195">
        <v>440</v>
      </c>
      <c r="D62" s="13"/>
      <c r="E62" s="149"/>
      <c r="F62" s="148"/>
      <c r="G62" s="148"/>
      <c r="H62" s="13"/>
    </row>
    <row r="63" spans="1:8" ht="19.5">
      <c r="A63" s="18" t="s">
        <v>72</v>
      </c>
      <c r="B63" s="11">
        <v>1980</v>
      </c>
      <c r="C63" s="11" t="s">
        <v>20</v>
      </c>
      <c r="D63" s="11"/>
      <c r="E63" s="150">
        <f>E65</f>
        <v>0</v>
      </c>
      <c r="F63" s="150">
        <f t="shared" ref="F63:G63" si="4">F65</f>
        <v>0</v>
      </c>
      <c r="G63" s="150">
        <f t="shared" si="4"/>
        <v>0</v>
      </c>
      <c r="H63" s="13"/>
    </row>
    <row r="64" spans="1:8" ht="15" customHeight="1">
      <c r="A64" s="16" t="s">
        <v>28</v>
      </c>
      <c r="B64" s="19"/>
      <c r="C64" s="19"/>
      <c r="D64" s="19"/>
      <c r="E64" s="149"/>
      <c r="F64" s="148"/>
      <c r="G64" s="148"/>
      <c r="H64" s="17"/>
    </row>
    <row r="65" spans="1:8" ht="49.5" customHeight="1" thickBot="1">
      <c r="A65" s="161" t="s">
        <v>29</v>
      </c>
      <c r="B65" s="154">
        <v>1981</v>
      </c>
      <c r="C65" s="154">
        <v>510</v>
      </c>
      <c r="D65" s="154"/>
      <c r="E65" s="171">
        <f>'Расшифровка (доход)'!O55</f>
        <v>0</v>
      </c>
      <c r="F65" s="172">
        <v>0</v>
      </c>
      <c r="G65" s="172">
        <f>F65</f>
        <v>0</v>
      </c>
      <c r="H65" s="154" t="s">
        <v>20</v>
      </c>
    </row>
    <row r="66" spans="1:8" ht="17.25" thickBot="1">
      <c r="A66" s="176" t="s">
        <v>30</v>
      </c>
      <c r="B66" s="175">
        <v>2000</v>
      </c>
      <c r="C66" s="175" t="s">
        <v>20</v>
      </c>
      <c r="D66" s="175"/>
      <c r="E66" s="170">
        <f>E68+E77+E84+E89+E91</f>
        <v>15498198.91</v>
      </c>
      <c r="F66" s="170">
        <f t="shared" ref="F66:G66" si="5">F68+F77+F84+F89+F91</f>
        <v>15389036.030000001</v>
      </c>
      <c r="G66" s="170">
        <f t="shared" si="5"/>
        <v>15389036.030000001</v>
      </c>
      <c r="H66" s="169"/>
    </row>
    <row r="67" spans="1:8" ht="15" customHeight="1">
      <c r="A67" s="164" t="s">
        <v>23</v>
      </c>
      <c r="B67" s="165"/>
      <c r="C67" s="165"/>
      <c r="D67" s="165"/>
      <c r="E67" s="173"/>
      <c r="F67" s="174"/>
      <c r="G67" s="174"/>
      <c r="H67" s="165"/>
    </row>
    <row r="68" spans="1:8" ht="16.5">
      <c r="A68" s="13" t="s">
        <v>31</v>
      </c>
      <c r="B68" s="11">
        <v>2100</v>
      </c>
      <c r="C68" s="11" t="s">
        <v>20</v>
      </c>
      <c r="D68" s="11"/>
      <c r="E68" s="200">
        <f>SUM(E70:E73)</f>
        <v>10041978.07</v>
      </c>
      <c r="F68" s="200">
        <f>E68</f>
        <v>10041978.07</v>
      </c>
      <c r="G68" s="200">
        <f>E68</f>
        <v>10041978.07</v>
      </c>
      <c r="H68" s="11" t="s">
        <v>20</v>
      </c>
    </row>
    <row r="69" spans="1:8" ht="15" customHeight="1">
      <c r="A69" s="16" t="s">
        <v>23</v>
      </c>
      <c r="B69" s="17"/>
      <c r="C69" s="17"/>
      <c r="D69" s="17"/>
      <c r="E69" s="151"/>
      <c r="F69" s="148"/>
      <c r="G69" s="148"/>
      <c r="H69" s="17"/>
    </row>
    <row r="70" spans="1:8" ht="16.5">
      <c r="A70" s="28" t="s">
        <v>92</v>
      </c>
      <c r="B70" s="11">
        <v>2110</v>
      </c>
      <c r="C70" s="11">
        <v>111</v>
      </c>
      <c r="D70" s="11"/>
      <c r="E70" s="148">
        <f>'Расшифровка (расход)'!L12+'Расшифровка (расход)'!L13</f>
        <v>7533677.2199999997</v>
      </c>
      <c r="F70" s="148">
        <f>E70</f>
        <v>7533677.2199999997</v>
      </c>
      <c r="G70" s="148">
        <f>E70</f>
        <v>7533677.2199999997</v>
      </c>
      <c r="H70" s="11" t="s">
        <v>20</v>
      </c>
    </row>
    <row r="71" spans="1:8" ht="33">
      <c r="A71" s="28" t="s">
        <v>125</v>
      </c>
      <c r="B71" s="11">
        <v>2120</v>
      </c>
      <c r="C71" s="11">
        <v>112</v>
      </c>
      <c r="D71" s="11"/>
      <c r="E71" s="148">
        <f>'Расшифровка (расход)'!L15</f>
        <v>184677.05</v>
      </c>
      <c r="F71" s="148">
        <f>E71</f>
        <v>184677.05</v>
      </c>
      <c r="G71" s="148">
        <f>E71</f>
        <v>184677.05</v>
      </c>
      <c r="H71" s="11" t="s">
        <v>20</v>
      </c>
    </row>
    <row r="72" spans="1:8" ht="82.5">
      <c r="A72" s="28" t="s">
        <v>93</v>
      </c>
      <c r="B72" s="11">
        <v>2130</v>
      </c>
      <c r="C72" s="11">
        <v>113</v>
      </c>
      <c r="D72" s="11"/>
      <c r="E72" s="148">
        <f>'Расшифровка (расход)'!L32</f>
        <v>0</v>
      </c>
      <c r="F72" s="148"/>
      <c r="G72" s="148"/>
      <c r="H72" s="11" t="s">
        <v>20</v>
      </c>
    </row>
    <row r="73" spans="1:8" ht="66" customHeight="1">
      <c r="A73" s="28" t="s">
        <v>32</v>
      </c>
      <c r="B73" s="11">
        <v>2140</v>
      </c>
      <c r="C73" s="11">
        <v>119</v>
      </c>
      <c r="D73" s="11"/>
      <c r="E73" s="148">
        <f>E75+E76</f>
        <v>2323623.7999999998</v>
      </c>
      <c r="F73" s="148">
        <f>E73</f>
        <v>2323623.7999999998</v>
      </c>
      <c r="G73" s="148">
        <f t="shared" ref="G73" si="6">G75+G76</f>
        <v>2328927.46</v>
      </c>
      <c r="H73" s="11" t="s">
        <v>20</v>
      </c>
    </row>
    <row r="74" spans="1:8" ht="15" customHeight="1">
      <c r="A74" s="29" t="s">
        <v>23</v>
      </c>
      <c r="B74" s="17"/>
      <c r="C74" s="17"/>
      <c r="D74" s="17"/>
      <c r="E74" s="148"/>
      <c r="F74" s="148"/>
      <c r="G74" s="148"/>
      <c r="H74" s="17"/>
    </row>
    <row r="75" spans="1:8" ht="16.5">
      <c r="A75" s="28" t="s">
        <v>33</v>
      </c>
      <c r="B75" s="11">
        <v>2141</v>
      </c>
      <c r="C75" s="11">
        <v>119</v>
      </c>
      <c r="D75" s="11"/>
      <c r="E75" s="148">
        <f>'Расшифровка (расход)'!L36</f>
        <v>2323623.7999999998</v>
      </c>
      <c r="F75" s="148">
        <v>2328927.46</v>
      </c>
      <c r="G75" s="148">
        <f>F75</f>
        <v>2328927.46</v>
      </c>
      <c r="H75" s="11" t="s">
        <v>20</v>
      </c>
    </row>
    <row r="76" spans="1:8" ht="16.5">
      <c r="A76" s="28" t="s">
        <v>34</v>
      </c>
      <c r="B76" s="11">
        <v>2142</v>
      </c>
      <c r="C76" s="11">
        <v>119</v>
      </c>
      <c r="D76" s="11"/>
      <c r="E76" s="148"/>
      <c r="F76" s="148"/>
      <c r="G76" s="148"/>
      <c r="H76" s="11" t="s">
        <v>20</v>
      </c>
    </row>
    <row r="77" spans="1:8" ht="33">
      <c r="A77" s="28" t="s">
        <v>94</v>
      </c>
      <c r="B77" s="11">
        <v>2200</v>
      </c>
      <c r="C77" s="11">
        <v>300</v>
      </c>
      <c r="D77" s="11"/>
      <c r="E77" s="148">
        <f>E79+E81+E82+E83</f>
        <v>0</v>
      </c>
      <c r="F77" s="148">
        <f t="shared" ref="F77:G77" si="7">F79+F81+F82+F83</f>
        <v>0</v>
      </c>
      <c r="G77" s="148">
        <f t="shared" si="7"/>
        <v>0</v>
      </c>
      <c r="H77" s="11" t="s">
        <v>20</v>
      </c>
    </row>
    <row r="78" spans="1:8" ht="15" customHeight="1">
      <c r="A78" s="16" t="s">
        <v>23</v>
      </c>
      <c r="B78" s="17"/>
      <c r="C78" s="17"/>
      <c r="D78" s="17"/>
      <c r="E78" s="148"/>
      <c r="F78" s="148"/>
      <c r="G78" s="148"/>
      <c r="H78" s="17"/>
    </row>
    <row r="79" spans="1:8" ht="45" customHeight="1">
      <c r="A79" s="13" t="s">
        <v>35</v>
      </c>
      <c r="B79" s="11">
        <v>2210</v>
      </c>
      <c r="C79" s="11">
        <v>320</v>
      </c>
      <c r="D79" s="11"/>
      <c r="E79" s="148"/>
      <c r="F79" s="148"/>
      <c r="G79" s="148"/>
      <c r="H79" s="11" t="s">
        <v>20</v>
      </c>
    </row>
    <row r="80" spans="1:8" ht="15" customHeight="1">
      <c r="A80" s="16" t="s">
        <v>28</v>
      </c>
      <c r="B80" s="17"/>
      <c r="C80" s="17"/>
      <c r="D80" s="17"/>
      <c r="E80" s="148"/>
      <c r="F80" s="148"/>
      <c r="G80" s="148"/>
      <c r="H80" s="17"/>
    </row>
    <row r="81" spans="1:8" ht="66">
      <c r="A81" s="13" t="s">
        <v>36</v>
      </c>
      <c r="B81" s="11">
        <v>2211</v>
      </c>
      <c r="C81" s="11">
        <v>321</v>
      </c>
      <c r="D81" s="11"/>
      <c r="E81" s="148"/>
      <c r="F81" s="148"/>
      <c r="G81" s="148"/>
      <c r="H81" s="11" t="s">
        <v>20</v>
      </c>
    </row>
    <row r="82" spans="1:8" ht="16.5">
      <c r="A82" s="28" t="s">
        <v>95</v>
      </c>
      <c r="B82" s="11">
        <v>2230</v>
      </c>
      <c r="C82" s="11">
        <v>350</v>
      </c>
      <c r="D82" s="11"/>
      <c r="E82" s="148"/>
      <c r="F82" s="148"/>
      <c r="G82" s="148"/>
      <c r="H82" s="11" t="s">
        <v>20</v>
      </c>
    </row>
    <row r="83" spans="1:8" ht="16.5">
      <c r="A83" s="28" t="s">
        <v>96</v>
      </c>
      <c r="B83" s="11">
        <v>2240</v>
      </c>
      <c r="C83" s="11">
        <v>360</v>
      </c>
      <c r="D83" s="11"/>
      <c r="E83" s="148"/>
      <c r="F83" s="148"/>
      <c r="G83" s="148"/>
      <c r="H83" s="11" t="s">
        <v>20</v>
      </c>
    </row>
    <row r="84" spans="1:8" ht="33">
      <c r="A84" s="13" t="s">
        <v>37</v>
      </c>
      <c r="B84" s="11">
        <v>2300</v>
      </c>
      <c r="C84" s="11">
        <v>850</v>
      </c>
      <c r="D84" s="11"/>
      <c r="E84" s="148">
        <f>SUM(E86:E88)</f>
        <v>105148.09</v>
      </c>
      <c r="F84" s="148">
        <f>SUM(F86:F88)</f>
        <v>105148.09</v>
      </c>
      <c r="G84" s="148">
        <f t="shared" ref="G84" si="8">SUM(G86:G88)</f>
        <v>105148.09</v>
      </c>
      <c r="H84" s="11" t="s">
        <v>20</v>
      </c>
    </row>
    <row r="85" spans="1:8" ht="15" customHeight="1">
      <c r="A85" s="16" t="s">
        <v>28</v>
      </c>
      <c r="B85" s="17"/>
      <c r="C85" s="17"/>
      <c r="D85" s="17"/>
      <c r="E85" s="148"/>
      <c r="F85" s="148"/>
      <c r="G85" s="148"/>
      <c r="H85" s="17"/>
    </row>
    <row r="86" spans="1:8" ht="33">
      <c r="A86" s="13" t="s">
        <v>38</v>
      </c>
      <c r="B86" s="11">
        <v>2310</v>
      </c>
      <c r="C86" s="11">
        <v>851</v>
      </c>
      <c r="D86" s="11"/>
      <c r="E86" s="148">
        <f>'Расшифровка (расход)'!L157</f>
        <v>75918.09</v>
      </c>
      <c r="F86" s="148">
        <f>E86</f>
        <v>75918.09</v>
      </c>
      <c r="G86" s="148">
        <f>F86</f>
        <v>75918.09</v>
      </c>
      <c r="H86" s="11" t="s">
        <v>20</v>
      </c>
    </row>
    <row r="87" spans="1:8" ht="16.5">
      <c r="A87" s="13" t="s">
        <v>126</v>
      </c>
      <c r="B87" s="11">
        <v>2320</v>
      </c>
      <c r="C87" s="11">
        <v>852</v>
      </c>
      <c r="D87" s="11"/>
      <c r="E87" s="148">
        <f>'Расшифровка (расход)'!L160</f>
        <v>28230</v>
      </c>
      <c r="F87" s="148">
        <f>E87</f>
        <v>28230</v>
      </c>
      <c r="G87" s="148">
        <f t="shared" ref="G87:G88" si="9">F87</f>
        <v>28230</v>
      </c>
      <c r="H87" s="11" t="s">
        <v>20</v>
      </c>
    </row>
    <row r="88" spans="1:8" ht="16.5">
      <c r="A88" s="13" t="s">
        <v>127</v>
      </c>
      <c r="B88" s="11">
        <v>2330</v>
      </c>
      <c r="C88" s="11">
        <v>853</v>
      </c>
      <c r="D88" s="11"/>
      <c r="E88" s="148">
        <f>'Расшифровка (расход)'!L163</f>
        <v>1000</v>
      </c>
      <c r="F88" s="148">
        <v>1000</v>
      </c>
      <c r="G88" s="148">
        <f t="shared" si="9"/>
        <v>1000</v>
      </c>
      <c r="H88" s="11" t="s">
        <v>20</v>
      </c>
    </row>
    <row r="89" spans="1:8" ht="33">
      <c r="A89" s="13" t="s">
        <v>39</v>
      </c>
      <c r="B89" s="11">
        <v>2500</v>
      </c>
      <c r="C89" s="11" t="s">
        <v>20</v>
      </c>
      <c r="D89" s="11"/>
      <c r="E89" s="148"/>
      <c r="F89" s="148"/>
      <c r="G89" s="148"/>
      <c r="H89" s="11" t="s">
        <v>20</v>
      </c>
    </row>
    <row r="90" spans="1:8" ht="66">
      <c r="A90" s="28" t="s">
        <v>97</v>
      </c>
      <c r="B90" s="11">
        <v>2520</v>
      </c>
      <c r="C90" s="11">
        <v>831</v>
      </c>
      <c r="D90" s="11"/>
      <c r="E90" s="148">
        <f>'Расшифровка (расход)'!L145</f>
        <v>0</v>
      </c>
      <c r="F90" s="148">
        <v>0</v>
      </c>
      <c r="G90" s="148">
        <f>F90</f>
        <v>0</v>
      </c>
      <c r="H90" s="11" t="s">
        <v>20</v>
      </c>
    </row>
    <row r="91" spans="1:8" ht="32.25" customHeight="1">
      <c r="A91" s="13" t="s">
        <v>73</v>
      </c>
      <c r="B91" s="11">
        <v>2600</v>
      </c>
      <c r="C91" s="11" t="s">
        <v>20</v>
      </c>
      <c r="D91" s="11"/>
      <c r="E91" s="148">
        <f>SUM(E93:E101)</f>
        <v>5351072.75</v>
      </c>
      <c r="F91" s="148">
        <f t="shared" ref="F91:G91" si="10">SUM(F93:F101)</f>
        <v>5241909.87</v>
      </c>
      <c r="G91" s="148">
        <f t="shared" si="10"/>
        <v>5241909.87</v>
      </c>
      <c r="H91" s="13"/>
    </row>
    <row r="92" spans="1:8" ht="15" customHeight="1">
      <c r="A92" s="16" t="s">
        <v>23</v>
      </c>
      <c r="B92" s="17"/>
      <c r="C92" s="17"/>
      <c r="D92" s="17"/>
      <c r="E92" s="148"/>
      <c r="F92" s="148"/>
      <c r="G92" s="148"/>
      <c r="H92" s="13"/>
    </row>
    <row r="93" spans="1:8" ht="33">
      <c r="A93" s="13" t="s">
        <v>40</v>
      </c>
      <c r="B93" s="11">
        <v>2610</v>
      </c>
      <c r="C93" s="11">
        <v>241</v>
      </c>
      <c r="D93" s="11"/>
      <c r="E93" s="148"/>
      <c r="F93" s="148"/>
      <c r="G93" s="148"/>
      <c r="H93" s="13"/>
    </row>
    <row r="94" spans="1:8" ht="49.5">
      <c r="A94" s="13" t="s">
        <v>41</v>
      </c>
      <c r="B94" s="11">
        <v>2620</v>
      </c>
      <c r="C94" s="11">
        <v>242</v>
      </c>
      <c r="D94" s="11"/>
      <c r="E94" s="148"/>
      <c r="F94" s="148"/>
      <c r="G94" s="148"/>
      <c r="H94" s="13"/>
    </row>
    <row r="95" spans="1:8" ht="49.5">
      <c r="A95" s="13" t="s">
        <v>42</v>
      </c>
      <c r="B95" s="11">
        <v>2630</v>
      </c>
      <c r="C95" s="11">
        <v>243</v>
      </c>
      <c r="D95" s="11"/>
      <c r="E95" s="148"/>
      <c r="F95" s="148"/>
      <c r="G95" s="148"/>
      <c r="H95" s="13"/>
    </row>
    <row r="96" spans="1:8" ht="33">
      <c r="A96" s="13" t="s">
        <v>43</v>
      </c>
      <c r="B96" s="11">
        <v>2640</v>
      </c>
      <c r="C96" s="11">
        <v>244</v>
      </c>
      <c r="D96" s="11"/>
      <c r="E96" s="148">
        <f>'Расшифровка (расход)'!L37+'Расшифровка (расход)'!L177</f>
        <v>5351072.75</v>
      </c>
      <c r="F96" s="148">
        <v>5241909.87</v>
      </c>
      <c r="G96" s="148">
        <f>F96</f>
        <v>5241909.87</v>
      </c>
      <c r="H96" s="13"/>
    </row>
    <row r="97" spans="1:8" ht="16.5">
      <c r="A97" s="16" t="s">
        <v>28</v>
      </c>
      <c r="B97" s="13"/>
      <c r="C97" s="13"/>
      <c r="D97" s="13"/>
      <c r="E97" s="148"/>
      <c r="F97" s="149"/>
      <c r="G97" s="149"/>
      <c r="H97" s="13"/>
    </row>
    <row r="98" spans="1:8" ht="33">
      <c r="A98" s="13" t="s">
        <v>44</v>
      </c>
      <c r="B98" s="11">
        <v>2650</v>
      </c>
      <c r="C98" s="11">
        <v>400</v>
      </c>
      <c r="D98" s="11"/>
      <c r="E98" s="148"/>
      <c r="F98" s="149"/>
      <c r="G98" s="149"/>
      <c r="H98" s="13"/>
    </row>
    <row r="99" spans="1:8" ht="15" customHeight="1">
      <c r="A99" s="16" t="s">
        <v>23</v>
      </c>
      <c r="B99" s="17"/>
      <c r="C99" s="17"/>
      <c r="D99" s="17"/>
      <c r="E99" s="148"/>
      <c r="F99" s="149"/>
      <c r="G99" s="149"/>
      <c r="H99" s="13"/>
    </row>
    <row r="100" spans="1:8" ht="66">
      <c r="A100" s="28" t="s">
        <v>98</v>
      </c>
      <c r="B100" s="11">
        <v>2651</v>
      </c>
      <c r="C100" s="11">
        <v>406</v>
      </c>
      <c r="D100" s="11"/>
      <c r="E100" s="148"/>
      <c r="F100" s="149"/>
      <c r="G100" s="149"/>
      <c r="H100" s="13"/>
    </row>
    <row r="101" spans="1:8" ht="62.25" customHeight="1" thickBot="1">
      <c r="A101" s="177" t="s">
        <v>99</v>
      </c>
      <c r="B101" s="154">
        <v>2652</v>
      </c>
      <c r="C101" s="154">
        <v>407</v>
      </c>
      <c r="D101" s="154"/>
      <c r="E101" s="172"/>
      <c r="F101" s="163"/>
      <c r="G101" s="163"/>
      <c r="H101" s="161"/>
    </row>
    <row r="102" spans="1:8" ht="36.75" thickBot="1">
      <c r="A102" s="176" t="s">
        <v>342</v>
      </c>
      <c r="B102" s="175">
        <v>3000</v>
      </c>
      <c r="C102" s="175">
        <v>100</v>
      </c>
      <c r="D102" s="175"/>
      <c r="E102" s="170">
        <f>SUM(E104:E106)</f>
        <v>0</v>
      </c>
      <c r="F102" s="170">
        <f t="shared" ref="F102:G102" si="11">SUM(F104:F106)</f>
        <v>0</v>
      </c>
      <c r="G102" s="170">
        <f t="shared" si="11"/>
        <v>0</v>
      </c>
      <c r="H102" s="179" t="s">
        <v>20</v>
      </c>
    </row>
    <row r="103" spans="1:8" ht="15" customHeight="1">
      <c r="A103" s="167" t="s">
        <v>23</v>
      </c>
      <c r="B103" s="178"/>
      <c r="C103" s="178"/>
      <c r="D103" s="165"/>
      <c r="E103" s="174"/>
      <c r="F103" s="173"/>
      <c r="G103" s="173"/>
      <c r="H103" s="178"/>
    </row>
    <row r="104" spans="1:8" ht="19.5">
      <c r="A104" s="18" t="s">
        <v>74</v>
      </c>
      <c r="B104" s="27">
        <v>3010</v>
      </c>
      <c r="C104" s="27"/>
      <c r="D104" s="11"/>
      <c r="E104" s="148"/>
      <c r="F104" s="152"/>
      <c r="G104" s="152"/>
      <c r="H104" s="27" t="s">
        <v>20</v>
      </c>
    </row>
    <row r="105" spans="1:8" ht="19.5">
      <c r="A105" s="18" t="s">
        <v>75</v>
      </c>
      <c r="B105" s="27">
        <v>3020</v>
      </c>
      <c r="C105" s="13"/>
      <c r="D105" s="13"/>
      <c r="E105" s="148"/>
      <c r="F105" s="149"/>
      <c r="G105" s="149"/>
      <c r="H105" s="27" t="s">
        <v>20</v>
      </c>
    </row>
    <row r="106" spans="1:8" ht="20.25" thickBot="1">
      <c r="A106" s="201" t="s">
        <v>76</v>
      </c>
      <c r="B106" s="196">
        <v>3030</v>
      </c>
      <c r="C106" s="161"/>
      <c r="D106" s="161"/>
      <c r="E106" s="172"/>
      <c r="F106" s="163"/>
      <c r="G106" s="163"/>
      <c r="H106" s="196" t="s">
        <v>20</v>
      </c>
    </row>
    <row r="107" spans="1:8" ht="20.25" thickBot="1">
      <c r="A107" s="204" t="s">
        <v>368</v>
      </c>
      <c r="B107" s="175">
        <v>4000</v>
      </c>
      <c r="C107" s="175" t="s">
        <v>20</v>
      </c>
      <c r="D107" s="175"/>
      <c r="E107" s="170">
        <f>E109</f>
        <v>0</v>
      </c>
      <c r="F107" s="170">
        <f t="shared" ref="F107:G107" si="12">F109</f>
        <v>0</v>
      </c>
      <c r="G107" s="170">
        <f t="shared" si="12"/>
        <v>0</v>
      </c>
      <c r="H107" s="179" t="s">
        <v>20</v>
      </c>
    </row>
    <row r="108" spans="1:8" ht="15" customHeight="1">
      <c r="A108" s="167" t="s">
        <v>28</v>
      </c>
      <c r="B108" s="202"/>
      <c r="C108" s="202"/>
      <c r="D108" s="202"/>
      <c r="E108" s="174"/>
      <c r="F108" s="203"/>
      <c r="G108" s="203"/>
      <c r="H108" s="202"/>
    </row>
    <row r="109" spans="1:8" ht="16.5">
      <c r="A109" s="13" t="s">
        <v>45</v>
      </c>
      <c r="B109" s="11">
        <v>4010</v>
      </c>
      <c r="C109" s="11">
        <v>610</v>
      </c>
      <c r="D109" s="11"/>
      <c r="E109" s="148"/>
      <c r="F109" s="152"/>
      <c r="G109" s="152"/>
      <c r="H109" s="11" t="s">
        <v>20</v>
      </c>
    </row>
    <row r="110" spans="1:8" ht="16.5">
      <c r="A110" s="1"/>
      <c r="B110" s="1"/>
      <c r="C110" s="1"/>
      <c r="D110" s="1"/>
      <c r="E110" s="1"/>
      <c r="F110" s="1"/>
      <c r="G110" s="1"/>
      <c r="H110" s="1"/>
    </row>
    <row r="111" spans="1:8" ht="18">
      <c r="A111" s="229" t="s">
        <v>77</v>
      </c>
      <c r="B111" s="229"/>
      <c r="C111" s="229"/>
      <c r="D111" s="229"/>
      <c r="E111" s="229"/>
      <c r="F111" s="229"/>
      <c r="G111" s="229"/>
      <c r="H111" s="229"/>
    </row>
    <row r="112" spans="1:8" ht="86.25" customHeight="1">
      <c r="A112" s="230" t="s">
        <v>53</v>
      </c>
      <c r="B112" s="230"/>
      <c r="C112" s="230"/>
      <c r="D112" s="230"/>
      <c r="E112" s="230"/>
      <c r="F112" s="230"/>
      <c r="G112" s="230"/>
      <c r="H112" s="230"/>
    </row>
    <row r="113" spans="1:8" ht="33" customHeight="1">
      <c r="A113" s="230" t="s">
        <v>128</v>
      </c>
      <c r="B113" s="230"/>
      <c r="C113" s="230"/>
      <c r="D113" s="230"/>
      <c r="E113" s="230"/>
      <c r="F113" s="230"/>
      <c r="G113" s="230"/>
      <c r="H113" s="230"/>
    </row>
    <row r="114" spans="1:8" ht="15.75" customHeight="1">
      <c r="A114" s="231" t="s">
        <v>78</v>
      </c>
      <c r="B114" s="231"/>
      <c r="C114" s="231"/>
      <c r="D114" s="231"/>
      <c r="E114" s="231"/>
      <c r="F114" s="231"/>
      <c r="G114" s="231"/>
      <c r="H114" s="231"/>
    </row>
    <row r="115" spans="1:8" ht="47.25" customHeight="1">
      <c r="A115" s="221" t="s">
        <v>100</v>
      </c>
      <c r="B115" s="221"/>
      <c r="C115" s="221"/>
      <c r="D115" s="221"/>
      <c r="E115" s="221"/>
      <c r="F115" s="221"/>
      <c r="G115" s="221"/>
      <c r="H115" s="221"/>
    </row>
    <row r="116" spans="1:8" ht="30.75" customHeight="1">
      <c r="A116" s="221" t="s">
        <v>79</v>
      </c>
      <c r="B116" s="221"/>
      <c r="C116" s="221"/>
      <c r="D116" s="221"/>
      <c r="E116" s="221"/>
      <c r="F116" s="221"/>
      <c r="G116" s="221"/>
      <c r="H116" s="221"/>
    </row>
    <row r="117" spans="1:8" ht="15">
      <c r="A117" s="221" t="s">
        <v>80</v>
      </c>
      <c r="B117" s="221"/>
      <c r="C117" s="221"/>
      <c r="D117" s="221"/>
      <c r="E117" s="221"/>
      <c r="F117" s="221"/>
      <c r="G117" s="221"/>
      <c r="H117" s="221"/>
    </row>
    <row r="118" spans="1:8" ht="60.75" customHeight="1">
      <c r="A118" s="221" t="s">
        <v>101</v>
      </c>
      <c r="B118" s="221"/>
      <c r="C118" s="221"/>
      <c r="D118" s="221"/>
      <c r="E118" s="221"/>
      <c r="F118" s="221"/>
      <c r="G118" s="221"/>
      <c r="H118" s="221"/>
    </row>
  </sheetData>
  <mergeCells count="34">
    <mergeCell ref="F7:H7"/>
    <mergeCell ref="F8:H8"/>
    <mergeCell ref="F9:H9"/>
    <mergeCell ref="F10:H10"/>
    <mergeCell ref="F11:H11"/>
    <mergeCell ref="F19:H19"/>
    <mergeCell ref="F20:H20"/>
    <mergeCell ref="F13:H13"/>
    <mergeCell ref="F14:H14"/>
    <mergeCell ref="F15:H15"/>
    <mergeCell ref="F16:H16"/>
    <mergeCell ref="A118:H118"/>
    <mergeCell ref="A111:H111"/>
    <mergeCell ref="A112:H112"/>
    <mergeCell ref="A113:H113"/>
    <mergeCell ref="A114:H114"/>
    <mergeCell ref="A115:H115"/>
    <mergeCell ref="A116:H116"/>
    <mergeCell ref="F1:H1"/>
    <mergeCell ref="F2:H2"/>
    <mergeCell ref="F3:H3"/>
    <mergeCell ref="F4:H4"/>
    <mergeCell ref="A117:H117"/>
    <mergeCell ref="A24:H24"/>
    <mergeCell ref="A35:H35"/>
    <mergeCell ref="A37:A38"/>
    <mergeCell ref="B37:B38"/>
    <mergeCell ref="C37:C38"/>
    <mergeCell ref="D37:D38"/>
    <mergeCell ref="E37:H37"/>
    <mergeCell ref="B30:E30"/>
    <mergeCell ref="F17:H17"/>
    <mergeCell ref="A23:H23"/>
    <mergeCell ref="F21:H21"/>
  </mergeCells>
  <pageMargins left="0.78740157480314965" right="0.39370078740157483" top="0.39370078740157483" bottom="0.19685039370078741" header="0" footer="0"/>
  <pageSetup paperSize="9" scale="47" orientation="portrait" r:id="rId1"/>
  <headerFooter differentFirst="1">
    <oddHeader>&amp;C&amp;"Times New Roman,обычный"&amp;P</oddHeader>
  </headerFooter>
  <rowBreaks count="1" manualBreakCount="1">
    <brk id="65" max="16383" man="1"/>
  </rowBreaks>
</worksheet>
</file>

<file path=xl/worksheets/sheet2.xml><?xml version="1.0" encoding="utf-8"?>
<worksheet xmlns="http://schemas.openxmlformats.org/spreadsheetml/2006/main" xmlns:r="http://schemas.openxmlformats.org/officeDocument/2006/relationships">
  <dimension ref="A1:M59"/>
  <sheetViews>
    <sheetView zoomScale="70" zoomScaleNormal="70" zoomScaleSheetLayoutView="70" workbookViewId="0">
      <pane xSplit="3" ySplit="6" topLeftCell="D37" activePane="bottomRight" state="frozen"/>
      <selection pane="topRight" activeCell="D1" sqref="D1"/>
      <selection pane="bottomLeft" activeCell="A7" sqref="A7"/>
      <selection pane="bottomRight" activeCell="G43" sqref="G43:H43"/>
    </sheetView>
  </sheetViews>
  <sheetFormatPr defaultRowHeight="12.75"/>
  <cols>
    <col min="1" max="1" width="10.5703125" customWidth="1"/>
    <col min="2" max="2" width="48.140625" style="26" customWidth="1"/>
    <col min="3" max="3" width="10.5703125" customWidth="1"/>
    <col min="4" max="4" width="11.85546875" customWidth="1"/>
    <col min="5" max="5" width="17.28515625" customWidth="1"/>
    <col min="6" max="7" width="15.140625" customWidth="1"/>
    <col min="8" max="8" width="15.7109375" customWidth="1"/>
    <col min="9" max="9" width="14.42578125" customWidth="1"/>
    <col min="10" max="10" width="9.140625" hidden="1" customWidth="1"/>
    <col min="13" max="13" width="20" customWidth="1"/>
  </cols>
  <sheetData>
    <row r="1" spans="1:9" ht="16.5">
      <c r="A1" s="1"/>
      <c r="B1" s="1"/>
      <c r="C1" s="1"/>
      <c r="D1" s="1"/>
      <c r="E1" s="1"/>
      <c r="F1" s="1"/>
      <c r="G1" s="1"/>
      <c r="H1" s="1"/>
      <c r="I1" s="1"/>
    </row>
    <row r="2" spans="1:9" ht="15">
      <c r="A2" s="220" t="s">
        <v>102</v>
      </c>
      <c r="B2" s="220"/>
      <c r="C2" s="220"/>
      <c r="D2" s="220"/>
      <c r="E2" s="220"/>
      <c r="F2" s="220"/>
      <c r="G2" s="220"/>
      <c r="H2" s="220"/>
      <c r="I2" s="220"/>
    </row>
    <row r="3" spans="1:9" ht="16.5">
      <c r="A3" s="1"/>
      <c r="B3" s="1"/>
      <c r="C3" s="1"/>
      <c r="D3" s="1"/>
      <c r="E3" s="1"/>
      <c r="F3" s="1"/>
      <c r="G3" s="1"/>
      <c r="H3" s="1"/>
      <c r="I3" s="1"/>
    </row>
    <row r="4" spans="1:9" ht="17.25" customHeight="1">
      <c r="A4" s="223" t="s">
        <v>46</v>
      </c>
      <c r="B4" s="223" t="s">
        <v>15</v>
      </c>
      <c r="C4" s="223" t="s">
        <v>47</v>
      </c>
      <c r="D4" s="223" t="s">
        <v>48</v>
      </c>
      <c r="E4" s="223" t="s">
        <v>309</v>
      </c>
      <c r="F4" s="223" t="s">
        <v>17</v>
      </c>
      <c r="G4" s="223"/>
      <c r="H4" s="223"/>
      <c r="I4" s="223"/>
    </row>
    <row r="5" spans="1:9" ht="66">
      <c r="A5" s="223"/>
      <c r="B5" s="223"/>
      <c r="C5" s="223"/>
      <c r="D5" s="223"/>
      <c r="E5" s="223"/>
      <c r="F5" s="11" t="s">
        <v>370</v>
      </c>
      <c r="G5" s="11" t="s">
        <v>371</v>
      </c>
      <c r="H5" s="11" t="s">
        <v>372</v>
      </c>
      <c r="I5" s="11" t="s">
        <v>18</v>
      </c>
    </row>
    <row r="6" spans="1:9" ht="16.5">
      <c r="A6" s="12">
        <v>1</v>
      </c>
      <c r="B6" s="12">
        <v>2</v>
      </c>
      <c r="C6" s="12">
        <v>3</v>
      </c>
      <c r="D6" s="12">
        <v>4</v>
      </c>
      <c r="E6" s="12">
        <v>5</v>
      </c>
      <c r="F6" s="12">
        <v>6</v>
      </c>
      <c r="G6" s="12">
        <v>7</v>
      </c>
      <c r="H6" s="12">
        <v>8</v>
      </c>
      <c r="I6" s="12">
        <v>9</v>
      </c>
    </row>
    <row r="7" spans="1:9" ht="36">
      <c r="A7" s="27">
        <v>1</v>
      </c>
      <c r="B7" s="13" t="s">
        <v>103</v>
      </c>
      <c r="C7" s="27">
        <v>26000</v>
      </c>
      <c r="D7" s="27" t="s">
        <v>20</v>
      </c>
      <c r="E7" s="109" t="s">
        <v>20</v>
      </c>
      <c r="F7" s="205">
        <f>F9+F10+F11+F16</f>
        <v>5351072.75</v>
      </c>
      <c r="G7" s="205">
        <f t="shared" ref="G7:H7" si="0">G9+G10+G11+G16</f>
        <v>4980586.92</v>
      </c>
      <c r="H7" s="205">
        <f t="shared" si="0"/>
        <v>4980586.92</v>
      </c>
      <c r="I7" s="15"/>
    </row>
    <row r="8" spans="1:9" ht="16.5">
      <c r="A8" s="20"/>
      <c r="B8" s="16" t="s">
        <v>23</v>
      </c>
      <c r="C8" s="17"/>
      <c r="D8" s="17"/>
      <c r="E8" s="17"/>
      <c r="F8" s="206"/>
      <c r="G8" s="206"/>
      <c r="H8" s="206"/>
      <c r="I8" s="13"/>
    </row>
    <row r="9" spans="1:9" ht="198.75" customHeight="1">
      <c r="A9" s="20" t="s">
        <v>107</v>
      </c>
      <c r="B9" s="13" t="s">
        <v>86</v>
      </c>
      <c r="C9" s="11">
        <v>26100</v>
      </c>
      <c r="D9" s="11" t="s">
        <v>20</v>
      </c>
      <c r="E9" s="109" t="s">
        <v>20</v>
      </c>
      <c r="F9" s="206"/>
      <c r="G9" s="206"/>
      <c r="H9" s="206"/>
      <c r="I9" s="13"/>
    </row>
    <row r="10" spans="1:9" ht="85.5">
      <c r="A10" s="20" t="s">
        <v>108</v>
      </c>
      <c r="B10" s="13" t="s">
        <v>81</v>
      </c>
      <c r="C10" s="11">
        <v>26200</v>
      </c>
      <c r="D10" s="11" t="s">
        <v>20</v>
      </c>
      <c r="E10" s="109" t="s">
        <v>20</v>
      </c>
      <c r="F10" s="206"/>
      <c r="G10" s="206"/>
      <c r="H10" s="206"/>
      <c r="I10" s="13"/>
    </row>
    <row r="11" spans="1:9" ht="82.5">
      <c r="A11" s="20" t="s">
        <v>109</v>
      </c>
      <c r="B11" s="13" t="s">
        <v>310</v>
      </c>
      <c r="C11" s="11">
        <v>26300</v>
      </c>
      <c r="D11" s="11" t="s">
        <v>20</v>
      </c>
      <c r="E11" s="109" t="s">
        <v>20</v>
      </c>
      <c r="F11" s="206">
        <f>F13+F15</f>
        <v>0</v>
      </c>
      <c r="G11" s="206">
        <f t="shared" ref="G11:H11" si="1">G13+G15</f>
        <v>0</v>
      </c>
      <c r="H11" s="206">
        <f t="shared" si="1"/>
        <v>0</v>
      </c>
      <c r="I11" s="13"/>
    </row>
    <row r="12" spans="1:9" ht="16.5">
      <c r="A12" s="21"/>
      <c r="B12" s="16" t="s">
        <v>23</v>
      </c>
      <c r="C12" s="17"/>
      <c r="D12" s="17"/>
      <c r="E12" s="17"/>
      <c r="F12" s="206"/>
      <c r="G12" s="206"/>
      <c r="H12" s="206"/>
      <c r="I12" s="13"/>
    </row>
    <row r="13" spans="1:9" ht="33">
      <c r="A13" s="239" t="s">
        <v>311</v>
      </c>
      <c r="B13" s="13" t="s">
        <v>312</v>
      </c>
      <c r="C13" s="109">
        <v>26310</v>
      </c>
      <c r="D13" s="109" t="s">
        <v>20</v>
      </c>
      <c r="E13" s="109" t="s">
        <v>20</v>
      </c>
      <c r="F13" s="206"/>
      <c r="G13" s="206"/>
      <c r="H13" s="206"/>
      <c r="I13" s="13"/>
    </row>
    <row r="14" spans="1:9" ht="16.5">
      <c r="A14" s="240"/>
      <c r="B14" s="16" t="s">
        <v>318</v>
      </c>
      <c r="C14" s="143" t="s">
        <v>313</v>
      </c>
      <c r="D14" s="17"/>
      <c r="E14" s="17"/>
      <c r="F14" s="206"/>
      <c r="G14" s="206"/>
      <c r="H14" s="206"/>
      <c r="I14" s="13"/>
    </row>
    <row r="15" spans="1:9" ht="33">
      <c r="A15" s="142" t="s">
        <v>314</v>
      </c>
      <c r="B15" s="13" t="s">
        <v>315</v>
      </c>
      <c r="C15" s="109">
        <v>26320</v>
      </c>
      <c r="D15" s="109" t="s">
        <v>20</v>
      </c>
      <c r="E15" s="109" t="s">
        <v>20</v>
      </c>
      <c r="F15" s="206"/>
      <c r="G15" s="206"/>
      <c r="H15" s="206"/>
      <c r="I15" s="13"/>
    </row>
    <row r="16" spans="1:9" ht="85.5">
      <c r="A16" s="20" t="s">
        <v>110</v>
      </c>
      <c r="B16" s="13" t="s">
        <v>82</v>
      </c>
      <c r="C16" s="11">
        <v>26400</v>
      </c>
      <c r="D16" s="11" t="s">
        <v>20</v>
      </c>
      <c r="E16" s="109" t="s">
        <v>20</v>
      </c>
      <c r="F16" s="207">
        <f>F18+F22+F27+F29+F33</f>
        <v>5351072.75</v>
      </c>
      <c r="G16" s="207">
        <f t="shared" ref="G16:H16" si="2">G18+G22+G27+G29+G33</f>
        <v>4980586.92</v>
      </c>
      <c r="H16" s="207">
        <f t="shared" si="2"/>
        <v>4980586.92</v>
      </c>
      <c r="I16" s="13"/>
    </row>
    <row r="17" spans="1:9" ht="16.5">
      <c r="A17" s="21"/>
      <c r="B17" s="16" t="s">
        <v>23</v>
      </c>
      <c r="C17" s="17"/>
      <c r="D17" s="17"/>
      <c r="E17" s="17"/>
      <c r="F17" s="206"/>
      <c r="G17" s="206"/>
      <c r="H17" s="206"/>
      <c r="I17" s="13"/>
    </row>
    <row r="18" spans="1:9" ht="66">
      <c r="A18" s="21" t="s">
        <v>111</v>
      </c>
      <c r="B18" s="28" t="s">
        <v>105</v>
      </c>
      <c r="C18" s="11">
        <v>26410</v>
      </c>
      <c r="D18" s="11" t="s">
        <v>20</v>
      </c>
      <c r="E18" s="109" t="s">
        <v>20</v>
      </c>
      <c r="F18" s="207">
        <f>F20+F21</f>
        <v>3849568.29</v>
      </c>
      <c r="G18" s="207">
        <v>3849568.29</v>
      </c>
      <c r="H18" s="207">
        <v>3849568.29</v>
      </c>
      <c r="I18" s="13"/>
    </row>
    <row r="19" spans="1:9" ht="16.5">
      <c r="A19" s="11"/>
      <c r="B19" s="29" t="s">
        <v>23</v>
      </c>
      <c r="C19" s="17"/>
      <c r="D19" s="17"/>
      <c r="E19" s="17"/>
      <c r="F19" s="206"/>
      <c r="G19" s="206"/>
      <c r="H19" s="206"/>
      <c r="I19" s="13"/>
    </row>
    <row r="20" spans="1:9" ht="33">
      <c r="A20" s="27" t="s">
        <v>112</v>
      </c>
      <c r="B20" s="28" t="s">
        <v>62</v>
      </c>
      <c r="C20" s="11">
        <v>26411</v>
      </c>
      <c r="D20" s="11" t="s">
        <v>20</v>
      </c>
      <c r="E20" s="109" t="s">
        <v>20</v>
      </c>
      <c r="F20" s="207">
        <f>'Расшифровка (расход)'!M37+'Расшифровка (расход)'!M177</f>
        <v>3849568.29</v>
      </c>
      <c r="G20" s="207">
        <v>3849568.29</v>
      </c>
      <c r="H20" s="207">
        <v>3849568.29</v>
      </c>
      <c r="I20" s="13"/>
    </row>
    <row r="21" spans="1:9" ht="33">
      <c r="A21" s="27" t="s">
        <v>113</v>
      </c>
      <c r="B21" s="28" t="s">
        <v>63</v>
      </c>
      <c r="C21" s="11">
        <v>26412</v>
      </c>
      <c r="D21" s="11" t="s">
        <v>20</v>
      </c>
      <c r="E21" s="109" t="s">
        <v>20</v>
      </c>
      <c r="F21" s="206"/>
      <c r="G21" s="206"/>
      <c r="H21" s="206"/>
      <c r="I21" s="13"/>
    </row>
    <row r="22" spans="1:9" ht="66">
      <c r="A22" s="21" t="s">
        <v>114</v>
      </c>
      <c r="B22" s="28" t="s">
        <v>316</v>
      </c>
      <c r="C22" s="11">
        <v>26420</v>
      </c>
      <c r="D22" s="11" t="s">
        <v>20</v>
      </c>
      <c r="E22" s="109" t="s">
        <v>20</v>
      </c>
      <c r="F22" s="207">
        <f>F24+F26</f>
        <v>0</v>
      </c>
      <c r="G22" s="207">
        <f t="shared" ref="G22:H22" si="3">G24+G26</f>
        <v>0</v>
      </c>
      <c r="H22" s="207">
        <f t="shared" si="3"/>
        <v>0</v>
      </c>
      <c r="I22" s="13"/>
    </row>
    <row r="23" spans="1:9" ht="16.5">
      <c r="A23" s="11"/>
      <c r="B23" s="29" t="s">
        <v>23</v>
      </c>
      <c r="C23" s="17"/>
      <c r="D23" s="17"/>
      <c r="E23" s="17"/>
      <c r="F23" s="206"/>
      <c r="G23" s="206"/>
      <c r="H23" s="206"/>
      <c r="I23" s="13"/>
    </row>
    <row r="24" spans="1:9" ht="33">
      <c r="A24" s="224" t="s">
        <v>115</v>
      </c>
      <c r="B24" s="28" t="s">
        <v>62</v>
      </c>
      <c r="C24" s="11">
        <v>26421</v>
      </c>
      <c r="D24" s="11" t="s">
        <v>20</v>
      </c>
      <c r="E24" s="109" t="s">
        <v>20</v>
      </c>
      <c r="F24" s="208">
        <f>'Расшифровка (расход)'!O37+'Расшифровка (расход)'!O177</f>
        <v>0</v>
      </c>
      <c r="G24" s="208">
        <v>0</v>
      </c>
      <c r="H24" s="208">
        <f>G24</f>
        <v>0</v>
      </c>
      <c r="I24" s="13"/>
    </row>
    <row r="25" spans="1:9" ht="16.5">
      <c r="A25" s="225"/>
      <c r="B25" s="29" t="s">
        <v>318</v>
      </c>
      <c r="C25" s="144" t="s">
        <v>317</v>
      </c>
      <c r="D25" s="17"/>
      <c r="E25" s="17"/>
      <c r="F25" s="206"/>
      <c r="G25" s="206"/>
      <c r="H25" s="206"/>
      <c r="I25" s="13"/>
    </row>
    <row r="26" spans="1:9" ht="33">
      <c r="A26" s="27" t="s">
        <v>116</v>
      </c>
      <c r="B26" s="28" t="s">
        <v>64</v>
      </c>
      <c r="C26" s="11">
        <v>26422</v>
      </c>
      <c r="D26" s="11" t="s">
        <v>20</v>
      </c>
      <c r="E26" s="109" t="s">
        <v>20</v>
      </c>
      <c r="F26" s="206"/>
      <c r="G26" s="206"/>
      <c r="H26" s="206"/>
      <c r="I26" s="13"/>
    </row>
    <row r="27" spans="1:9" ht="115.5" customHeight="1">
      <c r="A27" s="239" t="s">
        <v>117</v>
      </c>
      <c r="B27" s="28" t="s">
        <v>106</v>
      </c>
      <c r="C27" s="11">
        <v>26430</v>
      </c>
      <c r="D27" s="11" t="s">
        <v>20</v>
      </c>
      <c r="E27" s="109" t="s">
        <v>20</v>
      </c>
      <c r="F27" s="206"/>
      <c r="G27" s="206"/>
      <c r="H27" s="206"/>
      <c r="I27" s="13"/>
    </row>
    <row r="28" spans="1:9" ht="15" customHeight="1">
      <c r="A28" s="240"/>
      <c r="B28" s="16" t="s">
        <v>318</v>
      </c>
      <c r="C28" s="144" t="s">
        <v>319</v>
      </c>
      <c r="D28" s="22"/>
      <c r="E28" s="22"/>
      <c r="F28" s="206"/>
      <c r="G28" s="206"/>
      <c r="H28" s="206"/>
      <c r="I28" s="13"/>
    </row>
    <row r="29" spans="1:9" ht="33">
      <c r="A29" s="21" t="s">
        <v>118</v>
      </c>
      <c r="B29" s="13" t="s">
        <v>54</v>
      </c>
      <c r="C29" s="11">
        <v>26440</v>
      </c>
      <c r="D29" s="11" t="s">
        <v>20</v>
      </c>
      <c r="E29" s="109" t="s">
        <v>20</v>
      </c>
      <c r="F29" s="206">
        <f>F31+F32</f>
        <v>0</v>
      </c>
      <c r="G29" s="206">
        <f t="shared" ref="G29:H29" si="4">G31+G32</f>
        <v>0</v>
      </c>
      <c r="H29" s="206">
        <f t="shared" si="4"/>
        <v>0</v>
      </c>
      <c r="I29" s="13"/>
    </row>
    <row r="30" spans="1:9" ht="15" customHeight="1">
      <c r="A30" s="22"/>
      <c r="B30" s="16" t="s">
        <v>23</v>
      </c>
      <c r="C30" s="22"/>
      <c r="D30" s="22"/>
      <c r="E30" s="22"/>
      <c r="F30" s="206"/>
      <c r="G30" s="206"/>
      <c r="H30" s="206"/>
      <c r="I30" s="13"/>
    </row>
    <row r="31" spans="1:9" ht="33">
      <c r="A31" s="27" t="s">
        <v>119</v>
      </c>
      <c r="B31" s="13" t="s">
        <v>62</v>
      </c>
      <c r="C31" s="11">
        <v>26441</v>
      </c>
      <c r="D31" s="11" t="s">
        <v>20</v>
      </c>
      <c r="E31" s="109" t="s">
        <v>20</v>
      </c>
      <c r="F31" s="206"/>
      <c r="G31" s="206"/>
      <c r="H31" s="206"/>
      <c r="I31" s="13"/>
    </row>
    <row r="32" spans="1:9" ht="33">
      <c r="A32" s="27" t="s">
        <v>120</v>
      </c>
      <c r="B32" s="13" t="s">
        <v>65</v>
      </c>
      <c r="C32" s="11">
        <v>26442</v>
      </c>
      <c r="D32" s="11" t="s">
        <v>20</v>
      </c>
      <c r="E32" s="109" t="s">
        <v>20</v>
      </c>
      <c r="F32" s="206"/>
      <c r="G32" s="206"/>
      <c r="H32" s="206"/>
      <c r="I32" s="13"/>
    </row>
    <row r="33" spans="1:13" ht="33">
      <c r="A33" s="21" t="s">
        <v>121</v>
      </c>
      <c r="B33" s="13" t="s">
        <v>55</v>
      </c>
      <c r="C33" s="11">
        <v>26450</v>
      </c>
      <c r="D33" s="11" t="s">
        <v>20</v>
      </c>
      <c r="E33" s="109" t="s">
        <v>20</v>
      </c>
      <c r="F33" s="207">
        <f>F35+F37</f>
        <v>1501504.46</v>
      </c>
      <c r="G33" s="207">
        <f t="shared" ref="G33:H33" si="5">G35+G37</f>
        <v>1131018.6299999999</v>
      </c>
      <c r="H33" s="207">
        <f t="shared" si="5"/>
        <v>1131018.6299999999</v>
      </c>
      <c r="I33" s="13"/>
    </row>
    <row r="34" spans="1:13" ht="15" customHeight="1">
      <c r="A34" s="22"/>
      <c r="B34" s="16" t="s">
        <v>23</v>
      </c>
      <c r="C34" s="19"/>
      <c r="D34" s="19"/>
      <c r="E34" s="19"/>
      <c r="F34" s="206"/>
      <c r="G34" s="206"/>
      <c r="H34" s="206"/>
      <c r="I34" s="11"/>
    </row>
    <row r="35" spans="1:13" ht="33">
      <c r="A35" s="224" t="s">
        <v>122</v>
      </c>
      <c r="B35" s="13" t="s">
        <v>66</v>
      </c>
      <c r="C35" s="11">
        <v>26451</v>
      </c>
      <c r="D35" s="11" t="s">
        <v>20</v>
      </c>
      <c r="E35" s="109" t="s">
        <v>20</v>
      </c>
      <c r="F35" s="207"/>
      <c r="G35" s="207"/>
      <c r="H35" s="207"/>
      <c r="I35" s="11"/>
    </row>
    <row r="36" spans="1:13" ht="15" customHeight="1">
      <c r="A36" s="225"/>
      <c r="B36" s="16" t="s">
        <v>318</v>
      </c>
      <c r="C36" s="144" t="s">
        <v>320</v>
      </c>
      <c r="D36" s="19"/>
      <c r="E36" s="19"/>
      <c r="F36" s="206"/>
      <c r="G36" s="206"/>
      <c r="H36" s="206"/>
      <c r="I36" s="109"/>
    </row>
    <row r="37" spans="1:13" ht="33">
      <c r="A37" s="27" t="s">
        <v>123</v>
      </c>
      <c r="B37" s="13" t="s">
        <v>65</v>
      </c>
      <c r="C37" s="11">
        <v>26452</v>
      </c>
      <c r="D37" s="11" t="s">
        <v>20</v>
      </c>
      <c r="E37" s="109" t="s">
        <v>20</v>
      </c>
      <c r="F37" s="207">
        <f>'Расшифровка (расход)'!P37+'Расшифровка (расход)'!P177</f>
        <v>1501504.46</v>
      </c>
      <c r="G37" s="207">
        <v>1131018.6299999999</v>
      </c>
      <c r="H37" s="207">
        <f>G37</f>
        <v>1131018.6299999999</v>
      </c>
      <c r="I37" s="13"/>
    </row>
    <row r="38" spans="1:13" ht="85.5">
      <c r="A38" s="27">
        <v>2</v>
      </c>
      <c r="B38" s="13" t="s">
        <v>104</v>
      </c>
      <c r="C38" s="27">
        <v>26500</v>
      </c>
      <c r="D38" s="27" t="s">
        <v>20</v>
      </c>
      <c r="E38" s="109" t="s">
        <v>20</v>
      </c>
      <c r="F38" s="208">
        <f>F20+F24+F31+F35</f>
        <v>3849568.29</v>
      </c>
      <c r="G38" s="208">
        <f t="shared" ref="G38:H38" si="6">G20+G24+G31+G35</f>
        <v>3849568.29</v>
      </c>
      <c r="H38" s="208">
        <f t="shared" si="6"/>
        <v>3849568.29</v>
      </c>
      <c r="I38" s="97"/>
    </row>
    <row r="39" spans="1:13" ht="16.5">
      <c r="A39" s="27"/>
      <c r="B39" s="16" t="s">
        <v>49</v>
      </c>
      <c r="C39" s="27">
        <v>26510</v>
      </c>
      <c r="D39" s="13"/>
      <c r="E39" s="13"/>
      <c r="F39" s="206"/>
      <c r="G39" s="206"/>
      <c r="H39" s="206"/>
      <c r="I39" s="13"/>
    </row>
    <row r="40" spans="1:13" ht="82.5">
      <c r="A40" s="27">
        <v>3</v>
      </c>
      <c r="B40" s="13" t="s">
        <v>56</v>
      </c>
      <c r="C40" s="27">
        <v>26600</v>
      </c>
      <c r="D40" s="27" t="s">
        <v>20</v>
      </c>
      <c r="E40" s="109" t="s">
        <v>20</v>
      </c>
      <c r="F40" s="207">
        <f>F21+F26+F32+F37</f>
        <v>1501504.46</v>
      </c>
      <c r="G40" s="207">
        <f t="shared" ref="G40:H40" si="7">G21+G26+G32+G37</f>
        <v>1131018.6299999999</v>
      </c>
      <c r="H40" s="207">
        <f t="shared" si="7"/>
        <v>1131018.6299999999</v>
      </c>
      <c r="I40" s="15"/>
      <c r="M40">
        <f>270000+543300+1535000+1501268.29</f>
        <v>3849568.29</v>
      </c>
    </row>
    <row r="41" spans="1:13" ht="16.5">
      <c r="A41" s="27"/>
      <c r="B41" s="16" t="s">
        <v>49</v>
      </c>
      <c r="C41" s="27">
        <v>26610</v>
      </c>
      <c r="D41" s="13"/>
      <c r="E41" s="13"/>
      <c r="F41" s="206"/>
      <c r="G41" s="206"/>
      <c r="H41" s="206"/>
      <c r="I41" s="13"/>
    </row>
    <row r="42" spans="1:13" ht="16.5">
      <c r="A42" s="23"/>
      <c r="B42" s="24"/>
      <c r="C42" s="23"/>
      <c r="D42" s="24"/>
      <c r="E42" s="24"/>
      <c r="F42" s="24"/>
      <c r="G42" s="24"/>
      <c r="H42" s="24"/>
      <c r="I42" s="24"/>
    </row>
    <row r="43" spans="1:13" ht="16.5">
      <c r="A43" s="229" t="s">
        <v>50</v>
      </c>
      <c r="B43" s="229"/>
      <c r="C43" s="218" t="s">
        <v>405</v>
      </c>
      <c r="D43" s="218"/>
      <c r="E43" s="108"/>
      <c r="F43" s="4" t="s">
        <v>1</v>
      </c>
      <c r="G43" s="238" t="s">
        <v>406</v>
      </c>
      <c r="H43" s="238"/>
      <c r="I43" s="1"/>
    </row>
    <row r="44" spans="1:13" ht="16.5">
      <c r="A44" s="229" t="s">
        <v>129</v>
      </c>
      <c r="B44" s="229"/>
      <c r="C44" s="235" t="s">
        <v>57</v>
      </c>
      <c r="D44" s="235"/>
      <c r="E44" s="110"/>
      <c r="F44" s="5" t="s">
        <v>2</v>
      </c>
      <c r="G44" s="235" t="s">
        <v>3</v>
      </c>
      <c r="H44" s="235"/>
      <c r="I44" s="1"/>
    </row>
    <row r="45" spans="1:13" ht="16.5">
      <c r="A45" s="1"/>
      <c r="B45" s="4"/>
      <c r="C45" s="1"/>
      <c r="D45" s="1"/>
      <c r="E45" s="1"/>
      <c r="F45" s="1"/>
      <c r="G45" s="1"/>
      <c r="H45" s="1"/>
      <c r="I45" s="1"/>
    </row>
    <row r="46" spans="1:13" ht="16.5">
      <c r="A46" s="229" t="s">
        <v>51</v>
      </c>
      <c r="B46" s="229"/>
      <c r="C46" s="236" t="s">
        <v>302</v>
      </c>
      <c r="D46" s="218"/>
      <c r="E46" s="108"/>
      <c r="F46" s="4" t="s">
        <v>1</v>
      </c>
      <c r="G46" s="237" t="s">
        <v>303</v>
      </c>
      <c r="H46" s="237"/>
      <c r="I46" s="1"/>
    </row>
    <row r="47" spans="1:13" ht="16.5">
      <c r="A47" s="1"/>
      <c r="B47" s="4"/>
      <c r="C47" s="235" t="s">
        <v>57</v>
      </c>
      <c r="D47" s="235"/>
      <c r="E47" s="110"/>
      <c r="F47" s="6" t="s">
        <v>2</v>
      </c>
      <c r="G47" s="235" t="s">
        <v>3</v>
      </c>
      <c r="H47" s="235"/>
      <c r="I47" s="1"/>
    </row>
    <row r="48" spans="1:13" ht="16.5">
      <c r="A48" s="7" t="s">
        <v>52</v>
      </c>
      <c r="B48" s="7"/>
      <c r="C48" s="1"/>
      <c r="D48" s="1"/>
      <c r="E48" s="1"/>
      <c r="F48" s="1"/>
      <c r="G48" s="1"/>
      <c r="H48" s="1"/>
      <c r="I48" s="1"/>
    </row>
    <row r="49" spans="1:10" ht="16.5">
      <c r="A49" s="146" t="s">
        <v>404</v>
      </c>
      <c r="B49" s="7"/>
      <c r="C49" s="1"/>
      <c r="D49" s="1"/>
      <c r="E49" s="1"/>
      <c r="F49" s="1"/>
      <c r="G49" s="1"/>
      <c r="H49" s="1"/>
      <c r="I49" s="1"/>
    </row>
    <row r="50" spans="1:10" ht="16.5">
      <c r="A50" s="1"/>
      <c r="B50" s="1"/>
      <c r="C50" s="1"/>
      <c r="D50" s="1"/>
      <c r="E50" s="1"/>
      <c r="F50" s="1"/>
      <c r="G50" s="1"/>
      <c r="H50" s="1"/>
      <c r="I50" s="1"/>
    </row>
    <row r="51" spans="1:10" ht="24.75" customHeight="1">
      <c r="A51" s="230" t="s">
        <v>348</v>
      </c>
      <c r="B51" s="230"/>
      <c r="C51" s="230"/>
      <c r="D51" s="230"/>
      <c r="E51" s="230"/>
      <c r="F51" s="230"/>
      <c r="G51" s="230"/>
      <c r="H51" s="230"/>
      <c r="I51" s="230"/>
      <c r="J51" s="230"/>
    </row>
    <row r="52" spans="1:10" ht="121.5" customHeight="1">
      <c r="A52" s="230" t="s">
        <v>347</v>
      </c>
      <c r="B52" s="230"/>
      <c r="C52" s="230"/>
      <c r="D52" s="230"/>
      <c r="E52" s="230"/>
      <c r="F52" s="230"/>
      <c r="G52" s="230"/>
      <c r="H52" s="230"/>
      <c r="I52" s="230"/>
      <c r="J52" s="230"/>
    </row>
    <row r="53" spans="1:10" ht="94.5" customHeight="1">
      <c r="A53" s="230" t="s">
        <v>349</v>
      </c>
      <c r="B53" s="230"/>
      <c r="C53" s="230"/>
      <c r="D53" s="230"/>
      <c r="E53" s="230"/>
      <c r="F53" s="230"/>
      <c r="G53" s="230"/>
      <c r="H53" s="230"/>
      <c r="I53" s="230"/>
      <c r="J53" s="230"/>
    </row>
    <row r="54" spans="1:10" ht="32.25" customHeight="1">
      <c r="A54" s="230" t="s">
        <v>83</v>
      </c>
      <c r="B54" s="230"/>
      <c r="C54" s="230"/>
      <c r="D54" s="230"/>
      <c r="E54" s="230"/>
      <c r="F54" s="230"/>
      <c r="G54" s="230"/>
      <c r="H54" s="230"/>
      <c r="I54" s="230"/>
      <c r="J54" s="230"/>
    </row>
    <row r="55" spans="1:10" ht="21" customHeight="1">
      <c r="A55" s="230" t="s">
        <v>84</v>
      </c>
      <c r="B55" s="230"/>
      <c r="C55" s="230"/>
      <c r="D55" s="230"/>
      <c r="E55" s="230"/>
      <c r="F55" s="230"/>
      <c r="G55" s="230"/>
      <c r="H55" s="230"/>
      <c r="I55" s="230"/>
      <c r="J55" s="230"/>
    </row>
    <row r="56" spans="1:10" ht="15.75" customHeight="1">
      <c r="A56" s="230" t="s">
        <v>85</v>
      </c>
      <c r="B56" s="230"/>
      <c r="C56" s="230"/>
      <c r="D56" s="230"/>
      <c r="E56" s="230"/>
      <c r="F56" s="230"/>
      <c r="G56" s="230"/>
      <c r="H56" s="230"/>
      <c r="I56" s="230"/>
      <c r="J56" s="230"/>
    </row>
    <row r="57" spans="1:10" ht="51" customHeight="1">
      <c r="A57" s="230" t="s">
        <v>350</v>
      </c>
      <c r="B57" s="230"/>
      <c r="C57" s="230"/>
      <c r="D57" s="230"/>
      <c r="E57" s="230"/>
      <c r="F57" s="230"/>
      <c r="G57" s="230"/>
      <c r="H57" s="230"/>
      <c r="I57" s="230"/>
      <c r="J57" s="230"/>
    </row>
    <row r="58" spans="1:10" ht="16.5">
      <c r="A58" s="1"/>
      <c r="B58" s="1"/>
      <c r="C58" s="1"/>
      <c r="D58" s="1"/>
      <c r="E58" s="1"/>
      <c r="F58" s="1"/>
      <c r="G58" s="1"/>
      <c r="H58" s="1"/>
      <c r="I58" s="1"/>
    </row>
    <row r="59" spans="1:10" ht="16.5">
      <c r="B59" s="1"/>
    </row>
  </sheetData>
  <mergeCells count="29">
    <mergeCell ref="A13:A14"/>
    <mergeCell ref="A24:A25"/>
    <mergeCell ref="A27:A28"/>
    <mergeCell ref="A35:A36"/>
    <mergeCell ref="A43:B43"/>
    <mergeCell ref="A44:B44"/>
    <mergeCell ref="G43:H43"/>
    <mergeCell ref="G44:H44"/>
    <mergeCell ref="C43:D43"/>
    <mergeCell ref="C44:D44"/>
    <mergeCell ref="A2:I2"/>
    <mergeCell ref="A4:A5"/>
    <mergeCell ref="B4:B5"/>
    <mergeCell ref="C4:C5"/>
    <mergeCell ref="D4:D5"/>
    <mergeCell ref="F4:I4"/>
    <mergeCell ref="E4:E5"/>
    <mergeCell ref="A55:J55"/>
    <mergeCell ref="A56:J56"/>
    <mergeCell ref="A57:J57"/>
    <mergeCell ref="A46:B46"/>
    <mergeCell ref="C47:D47"/>
    <mergeCell ref="G47:H47"/>
    <mergeCell ref="C46:D46"/>
    <mergeCell ref="G46:H46"/>
    <mergeCell ref="A52:J52"/>
    <mergeCell ref="A51:J51"/>
    <mergeCell ref="A53:J53"/>
    <mergeCell ref="A54:J54"/>
  </mergeCells>
  <printOptions horizontalCentered="1"/>
  <pageMargins left="0.78740157480314965" right="0.39370078740157483" top="0.39370078740157483" bottom="0.19685039370078741" header="0" footer="0"/>
  <pageSetup paperSize="9" scale="36" firstPageNumber="4" orientation="portrait" useFirstPageNumber="1" r:id="rId1"/>
  <headerFooter>
    <oddHeader>&amp;C&amp;"Times New Roman,обычный"&amp;P</oddHeader>
  </headerFooter>
  <rowBreaks count="1" manualBreakCount="1">
    <brk id="57" max="7" man="1"/>
  </rowBreaks>
</worksheet>
</file>

<file path=xl/worksheets/sheet3.xml><?xml version="1.0" encoding="utf-8"?>
<worksheet xmlns="http://schemas.openxmlformats.org/spreadsheetml/2006/main" xmlns:r="http://schemas.openxmlformats.org/officeDocument/2006/relationships">
  <dimension ref="A1:U86"/>
  <sheetViews>
    <sheetView topLeftCell="A9" zoomScale="70" zoomScaleNormal="70" workbookViewId="0">
      <pane xSplit="1" ySplit="8" topLeftCell="B54" activePane="bottomRight" state="frozen"/>
      <selection activeCell="A9" sqref="A9"/>
      <selection pane="topRight" activeCell="B9" sqref="B9"/>
      <selection pane="bottomLeft" activeCell="A17" sqref="A17"/>
      <selection pane="bottomRight" activeCell="J62" sqref="J62:L62"/>
    </sheetView>
  </sheetViews>
  <sheetFormatPr defaultColWidth="9.140625" defaultRowHeight="12.75"/>
  <cols>
    <col min="1" max="1" width="5.140625" style="111" customWidth="1"/>
    <col min="2" max="2" width="10.42578125" style="111" customWidth="1"/>
    <col min="3" max="3" width="9.140625" style="111"/>
    <col min="4" max="4" width="6.85546875" style="111" customWidth="1"/>
    <col min="5" max="5" width="6.7109375" style="111" customWidth="1"/>
    <col min="6" max="6" width="7.5703125" style="111" customWidth="1"/>
    <col min="7" max="7" width="10.28515625" style="111" customWidth="1"/>
    <col min="8" max="8" width="16.85546875" style="111" customWidth="1"/>
    <col min="9" max="9" width="9.140625" style="111"/>
    <col min="10" max="10" width="9.85546875" style="111" customWidth="1"/>
    <col min="11" max="11" width="6.28515625" style="111" customWidth="1"/>
    <col min="12" max="12" width="17" style="112" customWidth="1"/>
    <col min="13" max="13" width="16.85546875" style="112" customWidth="1"/>
    <col min="14" max="14" width="16" style="112" customWidth="1"/>
    <col min="15" max="15" width="18.7109375" style="112" customWidth="1"/>
    <col min="16" max="16" width="9.7109375" style="111" customWidth="1"/>
    <col min="17" max="17" width="15" style="111" hidden="1" customWidth="1"/>
    <col min="18" max="18" width="14.85546875" style="111" hidden="1" customWidth="1"/>
    <col min="19" max="19" width="13" style="111" hidden="1" customWidth="1"/>
    <col min="20" max="20" width="13.85546875" style="111" customWidth="1"/>
    <col min="21" max="21" width="14.140625" style="111" customWidth="1"/>
    <col min="22" max="16384" width="9.140625" style="111"/>
  </cols>
  <sheetData>
    <row r="1" spans="1:19" ht="29.25" customHeight="1">
      <c r="M1" s="113"/>
      <c r="N1" s="113"/>
      <c r="O1" s="113"/>
    </row>
    <row r="2" spans="1:19" ht="15">
      <c r="M2" s="114"/>
      <c r="N2" s="114"/>
      <c r="O2" s="114"/>
    </row>
    <row r="3" spans="1:19" ht="15">
      <c r="M3" s="114"/>
    </row>
    <row r="4" spans="1:19" ht="15">
      <c r="M4" s="114"/>
    </row>
    <row r="5" spans="1:19" ht="15">
      <c r="M5" s="114"/>
    </row>
    <row r="6" spans="1:19" ht="15">
      <c r="M6" s="114"/>
    </row>
    <row r="9" spans="1:19" ht="18.75">
      <c r="B9" s="286" t="s">
        <v>133</v>
      </c>
      <c r="C9" s="286"/>
      <c r="D9" s="286"/>
      <c r="E9" s="286"/>
      <c r="F9" s="286"/>
      <c r="G9" s="286"/>
      <c r="H9" s="286"/>
      <c r="I9" s="286"/>
      <c r="J9" s="286"/>
      <c r="K9" s="286"/>
      <c r="L9" s="286"/>
      <c r="M9" s="286"/>
      <c r="N9" s="286"/>
      <c r="O9" s="286"/>
    </row>
    <row r="10" spans="1:19" ht="18.75">
      <c r="B10" s="286" t="s">
        <v>373</v>
      </c>
      <c r="C10" s="286"/>
      <c r="D10" s="286"/>
      <c r="E10" s="286"/>
      <c r="F10" s="286"/>
      <c r="G10" s="286"/>
      <c r="H10" s="286"/>
      <c r="I10" s="286"/>
      <c r="J10" s="286"/>
      <c r="K10" s="286"/>
      <c r="L10" s="286"/>
      <c r="M10" s="286"/>
      <c r="N10" s="286"/>
      <c r="O10" s="286"/>
    </row>
    <row r="11" spans="1:19" ht="18.75">
      <c r="B11" s="286" t="s">
        <v>374</v>
      </c>
      <c r="C11" s="286"/>
      <c r="D11" s="286"/>
      <c r="E11" s="286"/>
      <c r="F11" s="286"/>
      <c r="G11" s="286"/>
      <c r="H11" s="286"/>
      <c r="I11" s="286"/>
      <c r="J11" s="286"/>
      <c r="K11" s="286"/>
      <c r="L11" s="286"/>
      <c r="M11" s="286"/>
      <c r="N11" s="286"/>
      <c r="O11" s="286"/>
      <c r="Q11" s="111" t="s">
        <v>134</v>
      </c>
    </row>
    <row r="12" spans="1:19" ht="2.25" customHeight="1" thickBot="1">
      <c r="B12" s="115"/>
      <c r="C12" s="115"/>
      <c r="D12" s="115"/>
      <c r="E12" s="115"/>
      <c r="F12" s="115"/>
      <c r="G12" s="115"/>
      <c r="H12" s="115"/>
      <c r="I12" s="115"/>
      <c r="J12" s="115"/>
      <c r="K12" s="115"/>
      <c r="L12" s="116"/>
      <c r="M12" s="116"/>
      <c r="N12" s="116"/>
      <c r="O12" s="116"/>
    </row>
    <row r="13" spans="1:19" ht="19.5" customHeight="1">
      <c r="A13" s="288" t="s">
        <v>135</v>
      </c>
      <c r="B13" s="290" t="s">
        <v>136</v>
      </c>
      <c r="C13" s="291"/>
      <c r="D13" s="291"/>
      <c r="E13" s="291"/>
      <c r="F13" s="291"/>
      <c r="G13" s="291"/>
      <c r="H13" s="291"/>
      <c r="I13" s="291"/>
      <c r="J13" s="291"/>
      <c r="K13" s="292"/>
      <c r="L13" s="299" t="s">
        <v>137</v>
      </c>
      <c r="M13" s="300"/>
      <c r="N13" s="300"/>
      <c r="O13" s="301"/>
    </row>
    <row r="14" spans="1:19" ht="14.25" customHeight="1">
      <c r="A14" s="289"/>
      <c r="B14" s="293"/>
      <c r="C14" s="294"/>
      <c r="D14" s="294"/>
      <c r="E14" s="294"/>
      <c r="F14" s="294"/>
      <c r="G14" s="294"/>
      <c r="H14" s="294"/>
      <c r="I14" s="294"/>
      <c r="J14" s="294"/>
      <c r="K14" s="295"/>
      <c r="L14" s="302" t="s">
        <v>138</v>
      </c>
      <c r="M14" s="305" t="s">
        <v>139</v>
      </c>
      <c r="N14" s="306"/>
      <c r="O14" s="307"/>
    </row>
    <row r="15" spans="1:19" ht="28.5" customHeight="1">
      <c r="A15" s="289"/>
      <c r="B15" s="293"/>
      <c r="C15" s="294"/>
      <c r="D15" s="294"/>
      <c r="E15" s="294"/>
      <c r="F15" s="294"/>
      <c r="G15" s="294"/>
      <c r="H15" s="294"/>
      <c r="I15" s="294"/>
      <c r="J15" s="294"/>
      <c r="K15" s="295"/>
      <c r="L15" s="303"/>
      <c r="M15" s="308" t="s">
        <v>140</v>
      </c>
      <c r="N15" s="308" t="s">
        <v>141</v>
      </c>
      <c r="O15" s="308" t="s">
        <v>142</v>
      </c>
      <c r="S15" s="111">
        <v>293100</v>
      </c>
    </row>
    <row r="16" spans="1:19" ht="27" customHeight="1">
      <c r="A16" s="289"/>
      <c r="B16" s="296"/>
      <c r="C16" s="297"/>
      <c r="D16" s="297"/>
      <c r="E16" s="297"/>
      <c r="F16" s="297"/>
      <c r="G16" s="297"/>
      <c r="H16" s="297"/>
      <c r="I16" s="297"/>
      <c r="J16" s="297"/>
      <c r="K16" s="298"/>
      <c r="L16" s="304"/>
      <c r="M16" s="309"/>
      <c r="N16" s="309"/>
      <c r="O16" s="309"/>
      <c r="R16" s="117">
        <f>R18+R51</f>
        <v>38618400</v>
      </c>
    </row>
    <row r="17" spans="1:18" ht="30" customHeight="1">
      <c r="A17" s="118"/>
      <c r="B17" s="260"/>
      <c r="C17" s="261"/>
      <c r="D17" s="261"/>
      <c r="E17" s="261"/>
      <c r="F17" s="261"/>
      <c r="G17" s="261"/>
      <c r="H17" s="261"/>
      <c r="I17" s="261"/>
      <c r="J17" s="261"/>
      <c r="K17" s="262"/>
      <c r="L17" s="119"/>
      <c r="M17" s="38"/>
      <c r="N17" s="38"/>
      <c r="O17" s="38"/>
      <c r="Q17" s="39"/>
    </row>
    <row r="18" spans="1:18" ht="18.75" customHeight="1">
      <c r="A18" s="118">
        <v>120</v>
      </c>
      <c r="B18" s="255" t="s">
        <v>143</v>
      </c>
      <c r="C18" s="256"/>
      <c r="D18" s="256"/>
      <c r="E18" s="256"/>
      <c r="F18" s="256"/>
      <c r="G18" s="256"/>
      <c r="H18" s="256"/>
      <c r="I18" s="256"/>
      <c r="J18" s="256"/>
      <c r="K18" s="257"/>
      <c r="L18" s="119">
        <f>M18+N18+O18</f>
        <v>80000</v>
      </c>
      <c r="M18" s="38">
        <f t="shared" ref="M18:N18" si="0">SUM(M21:M22)</f>
        <v>0</v>
      </c>
      <c r="N18" s="38">
        <f t="shared" si="0"/>
        <v>0</v>
      </c>
      <c r="O18" s="38">
        <f>SUM(O21:O22)</f>
        <v>80000</v>
      </c>
      <c r="Q18" s="111">
        <f>29660800+160500</f>
        <v>29821300</v>
      </c>
      <c r="R18" s="117">
        <f>Q18-M18</f>
        <v>29821300</v>
      </c>
    </row>
    <row r="19" spans="1:18" ht="15.75" customHeight="1">
      <c r="A19" s="118"/>
      <c r="B19" s="258" t="s">
        <v>144</v>
      </c>
      <c r="C19" s="259"/>
      <c r="D19" s="259"/>
      <c r="E19" s="259"/>
      <c r="F19" s="259"/>
      <c r="G19" s="259"/>
      <c r="H19" s="259"/>
      <c r="I19" s="259"/>
      <c r="J19" s="259"/>
      <c r="K19" s="259"/>
      <c r="L19" s="119">
        <f t="shared" ref="L19:L22" si="1">M19+N19+O19</f>
        <v>0</v>
      </c>
      <c r="M19" s="40"/>
      <c r="N19" s="40"/>
      <c r="O19" s="96"/>
      <c r="R19" s="117"/>
    </row>
    <row r="20" spans="1:18" ht="36" customHeight="1">
      <c r="A20" s="118"/>
      <c r="B20" s="269" t="s">
        <v>145</v>
      </c>
      <c r="C20" s="270"/>
      <c r="D20" s="270"/>
      <c r="E20" s="270"/>
      <c r="F20" s="270"/>
      <c r="G20" s="271"/>
      <c r="H20" s="190" t="s">
        <v>146</v>
      </c>
      <c r="I20" s="269" t="s">
        <v>147</v>
      </c>
      <c r="J20" s="270"/>
      <c r="K20" s="271"/>
      <c r="L20" s="119">
        <f t="shared" si="1"/>
        <v>0</v>
      </c>
      <c r="M20" s="40"/>
      <c r="N20" s="40"/>
      <c r="O20" s="41"/>
      <c r="R20" s="117"/>
    </row>
    <row r="21" spans="1:18" ht="18.75" customHeight="1">
      <c r="A21" s="118"/>
      <c r="B21" s="275"/>
      <c r="C21" s="276"/>
      <c r="D21" s="276"/>
      <c r="E21" s="276"/>
      <c r="F21" s="276"/>
      <c r="G21" s="276"/>
      <c r="H21" s="198"/>
      <c r="I21" s="276"/>
      <c r="J21" s="276"/>
      <c r="K21" s="287"/>
      <c r="L21" s="119">
        <f t="shared" si="1"/>
        <v>80000</v>
      </c>
      <c r="M21" s="40"/>
      <c r="N21" s="40"/>
      <c r="O21" s="41">
        <v>80000</v>
      </c>
      <c r="R21" s="117"/>
    </row>
    <row r="22" spans="1:18" ht="18.75" customHeight="1">
      <c r="A22" s="118"/>
      <c r="B22" s="269"/>
      <c r="C22" s="270"/>
      <c r="D22" s="270"/>
      <c r="E22" s="270"/>
      <c r="F22" s="270"/>
      <c r="G22" s="270"/>
      <c r="H22" s="120"/>
      <c r="I22" s="270"/>
      <c r="J22" s="270"/>
      <c r="K22" s="271"/>
      <c r="L22" s="119">
        <f t="shared" si="1"/>
        <v>0</v>
      </c>
      <c r="M22" s="40"/>
      <c r="N22" s="40"/>
      <c r="O22" s="41"/>
      <c r="R22" s="117"/>
    </row>
    <row r="23" spans="1:18" ht="33" customHeight="1">
      <c r="A23" s="118">
        <v>130</v>
      </c>
      <c r="B23" s="255" t="s">
        <v>148</v>
      </c>
      <c r="C23" s="256"/>
      <c r="D23" s="256"/>
      <c r="E23" s="256"/>
      <c r="F23" s="256"/>
      <c r="G23" s="256"/>
      <c r="H23" s="256"/>
      <c r="I23" s="256"/>
      <c r="J23" s="256"/>
      <c r="K23" s="257"/>
      <c r="L23" s="119">
        <f>L24+L25</f>
        <v>15309418.279999999</v>
      </c>
      <c r="M23" s="38">
        <f>M24</f>
        <v>13419036.029999999</v>
      </c>
      <c r="N23" s="38">
        <f t="shared" ref="N23" si="2">N25</f>
        <v>0</v>
      </c>
      <c r="O23" s="38">
        <f>O25</f>
        <v>1890382.25</v>
      </c>
      <c r="R23" s="117"/>
    </row>
    <row r="24" spans="1:18" ht="35.25" customHeight="1">
      <c r="A24" s="118"/>
      <c r="B24" s="283" t="s">
        <v>149</v>
      </c>
      <c r="C24" s="284"/>
      <c r="D24" s="284"/>
      <c r="E24" s="284"/>
      <c r="F24" s="284"/>
      <c r="G24" s="284"/>
      <c r="H24" s="284"/>
      <c r="I24" s="284"/>
      <c r="J24" s="284"/>
      <c r="K24" s="285"/>
      <c r="L24" s="119">
        <f>M24+N24+O24</f>
        <v>13419036.029999999</v>
      </c>
      <c r="M24" s="145">
        <v>13419036.029999999</v>
      </c>
      <c r="N24" s="41"/>
      <c r="O24" s="38"/>
    </row>
    <row r="25" spans="1:18" ht="36" customHeight="1">
      <c r="A25" s="121"/>
      <c r="B25" s="283" t="s">
        <v>150</v>
      </c>
      <c r="C25" s="284"/>
      <c r="D25" s="284"/>
      <c r="E25" s="284"/>
      <c r="F25" s="284"/>
      <c r="G25" s="284"/>
      <c r="H25" s="284"/>
      <c r="I25" s="284"/>
      <c r="J25" s="284"/>
      <c r="K25" s="285"/>
      <c r="L25" s="119">
        <f>M25+N25+O25</f>
        <v>1890382.25</v>
      </c>
      <c r="M25" s="41">
        <f>M26+M31+M39</f>
        <v>0</v>
      </c>
      <c r="N25" s="41">
        <f>N26+N31+N39</f>
        <v>0</v>
      </c>
      <c r="O25" s="41">
        <f>O26+O31+O39</f>
        <v>1890382.25</v>
      </c>
    </row>
    <row r="26" spans="1:18" ht="26.25" customHeight="1">
      <c r="A26" s="121"/>
      <c r="B26" s="269" t="s">
        <v>305</v>
      </c>
      <c r="C26" s="270"/>
      <c r="D26" s="270"/>
      <c r="E26" s="270"/>
      <c r="F26" s="270"/>
      <c r="G26" s="270"/>
      <c r="H26" s="270"/>
      <c r="I26" s="270"/>
      <c r="J26" s="270"/>
      <c r="K26" s="271"/>
      <c r="L26" s="119">
        <f t="shared" ref="L26:L57" si="3">M26+N26+O26</f>
        <v>1890382.25</v>
      </c>
      <c r="M26" s="41">
        <f>SUM(M28:M30)</f>
        <v>0</v>
      </c>
      <c r="N26" s="41">
        <f>SUM(N28:N30)</f>
        <v>0</v>
      </c>
      <c r="O26" s="41">
        <f>SUM(O28:O30)</f>
        <v>1890382.25</v>
      </c>
    </row>
    <row r="27" spans="1:18" ht="23.25" customHeight="1">
      <c r="A27" s="191"/>
      <c r="B27" s="266" t="s">
        <v>151</v>
      </c>
      <c r="C27" s="267"/>
      <c r="D27" s="267"/>
      <c r="E27" s="267"/>
      <c r="F27" s="267"/>
      <c r="G27" s="267"/>
      <c r="H27" s="122" t="s">
        <v>146</v>
      </c>
      <c r="I27" s="267" t="s">
        <v>152</v>
      </c>
      <c r="J27" s="267"/>
      <c r="K27" s="268"/>
      <c r="L27" s="119">
        <f t="shared" si="3"/>
        <v>0</v>
      </c>
      <c r="M27" s="41"/>
      <c r="N27" s="41"/>
      <c r="O27" s="41"/>
    </row>
    <row r="28" spans="1:18" ht="23.25" customHeight="1">
      <c r="A28" s="191"/>
      <c r="B28" s="275"/>
      <c r="C28" s="276"/>
      <c r="D28" s="276"/>
      <c r="E28" s="276"/>
      <c r="F28" s="276"/>
      <c r="G28" s="276"/>
      <c r="H28" s="199"/>
      <c r="I28" s="277"/>
      <c r="J28" s="278"/>
      <c r="K28" s="279"/>
      <c r="L28" s="119">
        <f t="shared" si="3"/>
        <v>1890382.25</v>
      </c>
      <c r="M28" s="41"/>
      <c r="N28" s="41"/>
      <c r="O28" s="41">
        <v>1890382.25</v>
      </c>
    </row>
    <row r="29" spans="1:18" ht="23.25" customHeight="1">
      <c r="A29" s="191"/>
      <c r="B29" s="275"/>
      <c r="C29" s="276"/>
      <c r="D29" s="276"/>
      <c r="E29" s="276"/>
      <c r="F29" s="276"/>
      <c r="G29" s="276"/>
      <c r="H29" s="199"/>
      <c r="I29" s="277"/>
      <c r="J29" s="278"/>
      <c r="K29" s="279"/>
      <c r="L29" s="119">
        <f t="shared" si="3"/>
        <v>0</v>
      </c>
      <c r="M29" s="41"/>
      <c r="N29" s="41"/>
      <c r="O29" s="41"/>
    </row>
    <row r="30" spans="1:18" ht="23.25" customHeight="1">
      <c r="A30" s="191"/>
      <c r="B30" s="275"/>
      <c r="C30" s="276"/>
      <c r="D30" s="276"/>
      <c r="E30" s="276"/>
      <c r="F30" s="276"/>
      <c r="G30" s="276"/>
      <c r="H30" s="199"/>
      <c r="I30" s="277"/>
      <c r="J30" s="278"/>
      <c r="K30" s="279"/>
      <c r="L30" s="119">
        <f t="shared" si="3"/>
        <v>0</v>
      </c>
      <c r="M30" s="41"/>
      <c r="N30" s="41"/>
      <c r="O30" s="41"/>
    </row>
    <row r="31" spans="1:18" ht="25.5" hidden="1" customHeight="1">
      <c r="A31" s="121"/>
      <c r="B31" s="269" t="s">
        <v>321</v>
      </c>
      <c r="C31" s="270"/>
      <c r="D31" s="270"/>
      <c r="E31" s="270"/>
      <c r="F31" s="270"/>
      <c r="G31" s="270"/>
      <c r="H31" s="270"/>
      <c r="I31" s="270"/>
      <c r="J31" s="270"/>
      <c r="K31" s="271"/>
      <c r="L31" s="119">
        <f t="shared" si="3"/>
        <v>0</v>
      </c>
      <c r="M31" s="41">
        <f t="shared" ref="M31:N31" si="4">SUM(M33:M35)</f>
        <v>0</v>
      </c>
      <c r="N31" s="41">
        <f t="shared" si="4"/>
        <v>0</v>
      </c>
      <c r="O31" s="41">
        <f>SUM(O33:O35)</f>
        <v>0</v>
      </c>
    </row>
    <row r="32" spans="1:18" ht="24" hidden="1" customHeight="1">
      <c r="A32" s="191"/>
      <c r="B32" s="266" t="s">
        <v>151</v>
      </c>
      <c r="C32" s="267"/>
      <c r="D32" s="267"/>
      <c r="E32" s="267"/>
      <c r="F32" s="267"/>
      <c r="G32" s="267"/>
      <c r="H32" s="122" t="s">
        <v>146</v>
      </c>
      <c r="I32" s="267" t="s">
        <v>152</v>
      </c>
      <c r="J32" s="267"/>
      <c r="K32" s="268"/>
      <c r="L32" s="119">
        <f t="shared" si="3"/>
        <v>0</v>
      </c>
      <c r="M32" s="41"/>
      <c r="N32" s="41"/>
      <c r="O32" s="41"/>
    </row>
    <row r="33" spans="1:15" ht="24" hidden="1" customHeight="1">
      <c r="A33" s="191"/>
      <c r="B33" s="269" t="s">
        <v>377</v>
      </c>
      <c r="C33" s="270"/>
      <c r="D33" s="270"/>
      <c r="E33" s="270"/>
      <c r="F33" s="270"/>
      <c r="G33" s="270"/>
      <c r="H33" s="211">
        <v>122.42</v>
      </c>
      <c r="I33" s="281">
        <f>O33/H33</f>
        <v>0</v>
      </c>
      <c r="J33" s="281"/>
      <c r="K33" s="282"/>
      <c r="L33" s="119">
        <f t="shared" si="3"/>
        <v>0</v>
      </c>
      <c r="M33" s="41"/>
      <c r="N33" s="41"/>
      <c r="O33" s="41"/>
    </row>
    <row r="34" spans="1:15" ht="24" hidden="1" customHeight="1">
      <c r="A34" s="191"/>
      <c r="B34" s="269" t="s">
        <v>378</v>
      </c>
      <c r="C34" s="270"/>
      <c r="D34" s="270"/>
      <c r="E34" s="270"/>
      <c r="F34" s="270"/>
      <c r="G34" s="270"/>
      <c r="H34" s="211">
        <v>111.29</v>
      </c>
      <c r="I34" s="281">
        <f t="shared" ref="I34:I35" si="5">O34/H34</f>
        <v>0</v>
      </c>
      <c r="J34" s="281"/>
      <c r="K34" s="282"/>
      <c r="L34" s="119">
        <f t="shared" si="3"/>
        <v>0</v>
      </c>
      <c r="M34" s="41"/>
      <c r="N34" s="41"/>
      <c r="O34" s="41"/>
    </row>
    <row r="35" spans="1:15" ht="27" hidden="1" customHeight="1">
      <c r="A35" s="191"/>
      <c r="B35" s="269" t="s">
        <v>379</v>
      </c>
      <c r="C35" s="270"/>
      <c r="D35" s="270"/>
      <c r="E35" s="270"/>
      <c r="F35" s="270"/>
      <c r="G35" s="270"/>
      <c r="H35" s="211">
        <v>47.35</v>
      </c>
      <c r="I35" s="281">
        <f t="shared" si="5"/>
        <v>0</v>
      </c>
      <c r="J35" s="281"/>
      <c r="K35" s="282"/>
      <c r="L35" s="119">
        <f t="shared" si="3"/>
        <v>0</v>
      </c>
      <c r="M35" s="41"/>
      <c r="N35" s="41"/>
      <c r="O35" s="41"/>
    </row>
    <row r="36" spans="1:15" ht="24" hidden="1" customHeight="1">
      <c r="A36" s="191"/>
      <c r="B36" s="269" t="s">
        <v>306</v>
      </c>
      <c r="C36" s="270"/>
      <c r="D36" s="270"/>
      <c r="E36" s="270"/>
      <c r="F36" s="270"/>
      <c r="G36" s="270"/>
      <c r="H36" s="270"/>
      <c r="I36" s="270"/>
      <c r="J36" s="270"/>
      <c r="K36" s="271"/>
      <c r="L36" s="119">
        <f t="shared" si="3"/>
        <v>0</v>
      </c>
      <c r="M36" s="41"/>
      <c r="N36" s="41"/>
      <c r="O36" s="41"/>
    </row>
    <row r="37" spans="1:15" ht="21.75" hidden="1" customHeight="1">
      <c r="A37" s="191"/>
      <c r="B37" s="266" t="s">
        <v>151</v>
      </c>
      <c r="C37" s="267"/>
      <c r="D37" s="267"/>
      <c r="E37" s="267"/>
      <c r="F37" s="267"/>
      <c r="G37" s="267"/>
      <c r="H37" s="122" t="s">
        <v>146</v>
      </c>
      <c r="I37" s="267" t="s">
        <v>152</v>
      </c>
      <c r="J37" s="267"/>
      <c r="K37" s="268"/>
      <c r="L37" s="119">
        <f t="shared" si="3"/>
        <v>0</v>
      </c>
      <c r="M37" s="41"/>
      <c r="N37" s="41"/>
      <c r="O37" s="41"/>
    </row>
    <row r="38" spans="1:15" ht="24.75" hidden="1" customHeight="1">
      <c r="A38" s="191"/>
      <c r="B38" s="269"/>
      <c r="C38" s="270"/>
      <c r="D38" s="270"/>
      <c r="E38" s="270"/>
      <c r="F38" s="270"/>
      <c r="G38" s="270"/>
      <c r="H38" s="120"/>
      <c r="I38" s="270"/>
      <c r="J38" s="270"/>
      <c r="K38" s="271"/>
      <c r="L38" s="119">
        <f t="shared" si="3"/>
        <v>0</v>
      </c>
      <c r="M38" s="41"/>
      <c r="N38" s="41"/>
      <c r="O38" s="41"/>
    </row>
    <row r="39" spans="1:15" ht="24.75" customHeight="1">
      <c r="A39" s="121"/>
      <c r="B39" s="269" t="s">
        <v>307</v>
      </c>
      <c r="C39" s="270"/>
      <c r="D39" s="270"/>
      <c r="E39" s="270"/>
      <c r="F39" s="270"/>
      <c r="G39" s="270"/>
      <c r="H39" s="270"/>
      <c r="I39" s="270"/>
      <c r="J39" s="270"/>
      <c r="K39" s="271"/>
      <c r="L39" s="119">
        <f t="shared" si="3"/>
        <v>0</v>
      </c>
      <c r="M39" s="41">
        <f>SUM(M41:M41)</f>
        <v>0</v>
      </c>
      <c r="N39" s="41">
        <f>SUM(N41:N41)</f>
        <v>0</v>
      </c>
      <c r="O39" s="41">
        <v>0</v>
      </c>
    </row>
    <row r="40" spans="1:15" ht="23.25" customHeight="1">
      <c r="A40" s="191"/>
      <c r="B40" s="272" t="s">
        <v>151</v>
      </c>
      <c r="C40" s="273"/>
      <c r="D40" s="273"/>
      <c r="E40" s="273"/>
      <c r="F40" s="273"/>
      <c r="G40" s="273"/>
      <c r="H40" s="192" t="s">
        <v>146</v>
      </c>
      <c r="I40" s="273" t="s">
        <v>152</v>
      </c>
      <c r="J40" s="273"/>
      <c r="K40" s="274"/>
      <c r="L40" s="119">
        <f t="shared" si="3"/>
        <v>0</v>
      </c>
      <c r="M40" s="41"/>
      <c r="N40" s="41"/>
      <c r="O40" s="41"/>
    </row>
    <row r="41" spans="1:15" ht="23.25" customHeight="1">
      <c r="A41" s="191"/>
      <c r="B41" s="272"/>
      <c r="C41" s="273"/>
      <c r="D41" s="273"/>
      <c r="E41" s="273"/>
      <c r="F41" s="273"/>
      <c r="G41" s="274"/>
      <c r="H41" s="192"/>
      <c r="I41" s="272"/>
      <c r="J41" s="273"/>
      <c r="K41" s="274"/>
      <c r="L41" s="119">
        <f t="shared" si="3"/>
        <v>0</v>
      </c>
      <c r="M41" s="41"/>
      <c r="N41" s="41"/>
      <c r="O41" s="41">
        <v>0</v>
      </c>
    </row>
    <row r="42" spans="1:15" ht="24" customHeight="1">
      <c r="A42" s="118">
        <v>140</v>
      </c>
      <c r="B42" s="255" t="s">
        <v>153</v>
      </c>
      <c r="C42" s="256"/>
      <c r="D42" s="256"/>
      <c r="E42" s="256"/>
      <c r="F42" s="256"/>
      <c r="G42" s="256"/>
      <c r="H42" s="256"/>
      <c r="I42" s="256"/>
      <c r="J42" s="256"/>
      <c r="K42" s="257"/>
      <c r="L42" s="119">
        <f t="shared" si="3"/>
        <v>0</v>
      </c>
      <c r="M42" s="41">
        <f>M44</f>
        <v>0</v>
      </c>
      <c r="N42" s="41">
        <f t="shared" ref="N42" si="6">N44</f>
        <v>0</v>
      </c>
      <c r="O42" s="41">
        <f>O44</f>
        <v>0</v>
      </c>
    </row>
    <row r="43" spans="1:15" ht="21.75" customHeight="1">
      <c r="A43" s="118"/>
      <c r="B43" s="258" t="s">
        <v>144</v>
      </c>
      <c r="C43" s="259"/>
      <c r="D43" s="259"/>
      <c r="E43" s="259"/>
      <c r="F43" s="259"/>
      <c r="G43" s="259"/>
      <c r="H43" s="259"/>
      <c r="I43" s="259"/>
      <c r="J43" s="259"/>
      <c r="K43" s="259"/>
      <c r="L43" s="119">
        <f t="shared" si="3"/>
        <v>0</v>
      </c>
      <c r="M43" s="41"/>
      <c r="N43" s="41"/>
      <c r="O43" s="41"/>
    </row>
    <row r="44" spans="1:15" ht="21" customHeight="1">
      <c r="A44" s="118"/>
      <c r="B44" s="247" t="s">
        <v>322</v>
      </c>
      <c r="C44" s="280"/>
      <c r="D44" s="280"/>
      <c r="E44" s="280"/>
      <c r="F44" s="280"/>
      <c r="G44" s="280"/>
      <c r="H44" s="280"/>
      <c r="I44" s="280"/>
      <c r="J44" s="280"/>
      <c r="K44" s="280"/>
      <c r="L44" s="119">
        <f t="shared" si="3"/>
        <v>0</v>
      </c>
      <c r="M44" s="41"/>
      <c r="N44" s="41"/>
      <c r="O44" s="41"/>
    </row>
    <row r="45" spans="1:15" ht="19.5" customHeight="1">
      <c r="A45" s="118">
        <v>150</v>
      </c>
      <c r="B45" s="255" t="s">
        <v>153</v>
      </c>
      <c r="C45" s="256"/>
      <c r="D45" s="256"/>
      <c r="E45" s="256"/>
      <c r="F45" s="256"/>
      <c r="G45" s="256"/>
      <c r="H45" s="256"/>
      <c r="I45" s="256"/>
      <c r="J45" s="256"/>
      <c r="K45" s="257"/>
      <c r="L45" s="119">
        <f t="shared" si="3"/>
        <v>0</v>
      </c>
      <c r="M45" s="41">
        <f t="shared" ref="M45:N45" si="7">M47+M48</f>
        <v>0</v>
      </c>
      <c r="N45" s="41">
        <f t="shared" si="7"/>
        <v>0</v>
      </c>
      <c r="O45" s="41">
        <f>O47+O48</f>
        <v>0</v>
      </c>
    </row>
    <row r="46" spans="1:15" ht="19.5" customHeight="1">
      <c r="A46" s="118"/>
      <c r="B46" s="258" t="s">
        <v>144</v>
      </c>
      <c r="C46" s="259"/>
      <c r="D46" s="259"/>
      <c r="E46" s="259"/>
      <c r="F46" s="259"/>
      <c r="G46" s="259"/>
      <c r="H46" s="259"/>
      <c r="I46" s="259"/>
      <c r="J46" s="259"/>
      <c r="K46" s="259"/>
      <c r="L46" s="119">
        <f t="shared" si="3"/>
        <v>0</v>
      </c>
      <c r="M46" s="41"/>
      <c r="N46" s="41"/>
      <c r="O46" s="41"/>
    </row>
    <row r="47" spans="1:15" ht="19.5" customHeight="1">
      <c r="A47" s="118"/>
      <c r="B47" s="263" t="s">
        <v>324</v>
      </c>
      <c r="C47" s="264"/>
      <c r="D47" s="264"/>
      <c r="E47" s="264"/>
      <c r="F47" s="264"/>
      <c r="G47" s="264"/>
      <c r="H47" s="264"/>
      <c r="I47" s="264"/>
      <c r="J47" s="264"/>
      <c r="K47" s="265"/>
      <c r="L47" s="119">
        <f t="shared" si="3"/>
        <v>0</v>
      </c>
      <c r="M47" s="41"/>
      <c r="N47" s="41"/>
      <c r="O47" s="41"/>
    </row>
    <row r="48" spans="1:15" ht="19.5" customHeight="1">
      <c r="A48" s="118"/>
      <c r="B48" s="263" t="s">
        <v>325</v>
      </c>
      <c r="C48" s="264"/>
      <c r="D48" s="264"/>
      <c r="E48" s="264"/>
      <c r="F48" s="264"/>
      <c r="G48" s="264"/>
      <c r="H48" s="264"/>
      <c r="I48" s="264"/>
      <c r="J48" s="264"/>
      <c r="K48" s="265"/>
      <c r="L48" s="119">
        <f t="shared" si="3"/>
        <v>0</v>
      </c>
      <c r="M48" s="41"/>
      <c r="N48" s="41"/>
      <c r="O48" s="41"/>
    </row>
    <row r="49" spans="1:18" ht="22.5" customHeight="1">
      <c r="A49" s="118">
        <v>180</v>
      </c>
      <c r="B49" s="255" t="s">
        <v>154</v>
      </c>
      <c r="C49" s="256"/>
      <c r="D49" s="256"/>
      <c r="E49" s="256"/>
      <c r="F49" s="256"/>
      <c r="G49" s="256"/>
      <c r="H49" s="256"/>
      <c r="I49" s="256"/>
      <c r="J49" s="256"/>
      <c r="K49" s="257"/>
      <c r="L49" s="119">
        <f t="shared" si="3"/>
        <v>0</v>
      </c>
      <c r="M49" s="41">
        <f>M50+M51</f>
        <v>0</v>
      </c>
      <c r="N49" s="41">
        <f>N50+N51</f>
        <v>0</v>
      </c>
      <c r="O49" s="41">
        <f>O50+O51</f>
        <v>0</v>
      </c>
    </row>
    <row r="50" spans="1:18" ht="15.75" customHeight="1">
      <c r="A50" s="118"/>
      <c r="B50" s="245" t="s">
        <v>323</v>
      </c>
      <c r="C50" s="246"/>
      <c r="D50" s="246"/>
      <c r="E50" s="246"/>
      <c r="F50" s="246"/>
      <c r="G50" s="246"/>
      <c r="H50" s="246"/>
      <c r="I50" s="246"/>
      <c r="J50" s="246"/>
      <c r="K50" s="247"/>
      <c r="L50" s="119">
        <f t="shared" si="3"/>
        <v>0</v>
      </c>
      <c r="M50" s="41"/>
      <c r="N50" s="41"/>
      <c r="O50" s="41"/>
    </row>
    <row r="51" spans="1:18" ht="21.75" customHeight="1">
      <c r="A51" s="118"/>
      <c r="B51" s="245" t="s">
        <v>155</v>
      </c>
      <c r="C51" s="246"/>
      <c r="D51" s="246"/>
      <c r="E51" s="246"/>
      <c r="F51" s="246"/>
      <c r="G51" s="246"/>
      <c r="H51" s="246"/>
      <c r="I51" s="246"/>
      <c r="J51" s="246"/>
      <c r="K51" s="189"/>
      <c r="L51" s="119">
        <f t="shared" si="3"/>
        <v>0</v>
      </c>
      <c r="M51" s="41"/>
      <c r="N51" s="41"/>
      <c r="O51" s="41">
        <v>0</v>
      </c>
      <c r="Q51" s="111">
        <f>8957600-160500</f>
        <v>8797100</v>
      </c>
      <c r="R51" s="117">
        <f>Q51-M51</f>
        <v>8797100</v>
      </c>
    </row>
    <row r="52" spans="1:18" ht="15.75" customHeight="1">
      <c r="A52" s="118">
        <v>440</v>
      </c>
      <c r="B52" s="255" t="s">
        <v>308</v>
      </c>
      <c r="C52" s="256"/>
      <c r="D52" s="256"/>
      <c r="E52" s="256"/>
      <c r="F52" s="256"/>
      <c r="G52" s="256"/>
      <c r="H52" s="256"/>
      <c r="I52" s="256"/>
      <c r="J52" s="256"/>
      <c r="K52" s="257"/>
      <c r="L52" s="119">
        <f t="shared" si="3"/>
        <v>0</v>
      </c>
      <c r="M52" s="41">
        <f>SUM(M53:M54)</f>
        <v>0</v>
      </c>
      <c r="N52" s="41">
        <f t="shared" ref="N52:O52" si="8">SUM(N53:N54)</f>
        <v>0</v>
      </c>
      <c r="O52" s="41">
        <f t="shared" si="8"/>
        <v>0</v>
      </c>
    </row>
    <row r="53" spans="1:18" ht="19.5" customHeight="1">
      <c r="A53" s="118"/>
      <c r="B53" s="258" t="s">
        <v>326</v>
      </c>
      <c r="C53" s="259"/>
      <c r="D53" s="259"/>
      <c r="E53" s="259"/>
      <c r="F53" s="259"/>
      <c r="G53" s="259"/>
      <c r="H53" s="259"/>
      <c r="I53" s="259"/>
      <c r="J53" s="259"/>
      <c r="K53" s="259"/>
      <c r="L53" s="119">
        <f t="shared" si="3"/>
        <v>0</v>
      </c>
      <c r="M53" s="41"/>
      <c r="N53" s="41"/>
      <c r="O53" s="41"/>
    </row>
    <row r="54" spans="1:18" ht="19.5" customHeight="1">
      <c r="A54" s="118"/>
      <c r="B54" s="258" t="s">
        <v>327</v>
      </c>
      <c r="C54" s="259"/>
      <c r="D54" s="259"/>
      <c r="E54" s="259"/>
      <c r="F54" s="259"/>
      <c r="G54" s="259"/>
      <c r="H54" s="259"/>
      <c r="I54" s="259"/>
      <c r="J54" s="259"/>
      <c r="K54" s="259"/>
      <c r="L54" s="119">
        <f t="shared" si="3"/>
        <v>0</v>
      </c>
      <c r="M54" s="41"/>
      <c r="N54" s="41"/>
      <c r="O54" s="41"/>
    </row>
    <row r="55" spans="1:18" ht="19.5" customHeight="1">
      <c r="A55" s="118">
        <v>510</v>
      </c>
      <c r="B55" s="260" t="s">
        <v>156</v>
      </c>
      <c r="C55" s="261"/>
      <c r="D55" s="261"/>
      <c r="E55" s="261"/>
      <c r="F55" s="261"/>
      <c r="G55" s="261"/>
      <c r="H55" s="261"/>
      <c r="I55" s="261"/>
      <c r="J55" s="261"/>
      <c r="K55" s="262"/>
      <c r="L55" s="119">
        <f t="shared" si="3"/>
        <v>0</v>
      </c>
      <c r="M55" s="41">
        <f>M56</f>
        <v>0</v>
      </c>
      <c r="N55" s="41">
        <f t="shared" ref="N55:O55" si="9">N56</f>
        <v>0</v>
      </c>
      <c r="O55" s="41">
        <f t="shared" si="9"/>
        <v>0</v>
      </c>
    </row>
    <row r="56" spans="1:18" ht="30.75" customHeight="1">
      <c r="A56" s="118"/>
      <c r="B56" s="245" t="s">
        <v>157</v>
      </c>
      <c r="C56" s="246"/>
      <c r="D56" s="246"/>
      <c r="E56" s="246"/>
      <c r="F56" s="246"/>
      <c r="G56" s="246"/>
      <c r="H56" s="246"/>
      <c r="I56" s="246"/>
      <c r="J56" s="246"/>
      <c r="K56" s="247"/>
      <c r="L56" s="119">
        <f t="shared" si="3"/>
        <v>0</v>
      </c>
      <c r="M56" s="38"/>
      <c r="N56" s="41"/>
      <c r="O56" s="41"/>
    </row>
    <row r="57" spans="1:18" ht="19.5" customHeight="1">
      <c r="A57" s="118"/>
      <c r="B57" s="248"/>
      <c r="C57" s="249"/>
      <c r="D57" s="249"/>
      <c r="E57" s="249"/>
      <c r="F57" s="249"/>
      <c r="G57" s="249"/>
      <c r="H57" s="249"/>
      <c r="I57" s="249"/>
      <c r="J57" s="249"/>
      <c r="K57" s="250"/>
      <c r="L57" s="119">
        <f t="shared" si="3"/>
        <v>0</v>
      </c>
      <c r="M57" s="38"/>
      <c r="N57" s="41"/>
      <c r="O57" s="41"/>
    </row>
    <row r="58" spans="1:18" ht="19.5" customHeight="1" thickBot="1">
      <c r="A58" s="251" t="s">
        <v>138</v>
      </c>
      <c r="B58" s="252"/>
      <c r="C58" s="252"/>
      <c r="D58" s="252"/>
      <c r="E58" s="252"/>
      <c r="F58" s="252"/>
      <c r="G58" s="252"/>
      <c r="H58" s="252"/>
      <c r="I58" s="252"/>
      <c r="J58" s="252"/>
      <c r="K58" s="253"/>
      <c r="L58" s="123">
        <f>L18+L23+L45+L49+L52+L55+L42</f>
        <v>15389418.279999999</v>
      </c>
      <c r="M58" s="123">
        <f>M18+M23+M45+M49+M52+M55+M42</f>
        <v>13419036.029999999</v>
      </c>
      <c r="N58" s="123">
        <f>N18+N23+N45+N49+N52+N55+N42</f>
        <v>0</v>
      </c>
      <c r="O58" s="123">
        <f>O18+O23+O45+O49+O52+O55+O42</f>
        <v>1970382.25</v>
      </c>
    </row>
    <row r="59" spans="1:18" ht="19.5" customHeight="1">
      <c r="A59" s="124"/>
      <c r="B59" s="124"/>
      <c r="C59" s="124"/>
      <c r="D59" s="124"/>
      <c r="E59" s="124"/>
      <c r="F59" s="124"/>
      <c r="G59" s="124"/>
      <c r="H59" s="124"/>
      <c r="I59" s="124"/>
      <c r="J59" s="124"/>
      <c r="K59" s="124"/>
      <c r="L59" s="39"/>
      <c r="M59" s="39"/>
      <c r="N59" s="39"/>
      <c r="O59" s="39"/>
    </row>
    <row r="60" spans="1:18" ht="33.75" customHeight="1">
      <c r="A60" s="125" t="s">
        <v>158</v>
      </c>
      <c r="B60" s="126"/>
      <c r="C60" s="126"/>
      <c r="D60" s="126"/>
      <c r="E60" s="126"/>
      <c r="F60" s="126"/>
      <c r="G60" s="126"/>
      <c r="H60" s="127"/>
      <c r="I60" s="128"/>
      <c r="J60" s="128"/>
      <c r="K60" s="128"/>
      <c r="L60" s="116"/>
      <c r="M60" s="116"/>
      <c r="N60" s="116"/>
      <c r="O60" s="116"/>
    </row>
    <row r="61" spans="1:18" ht="33.75" customHeight="1">
      <c r="A61" s="129"/>
      <c r="B61" s="129"/>
      <c r="C61" s="129"/>
      <c r="D61" s="129"/>
      <c r="E61" s="129"/>
      <c r="F61" s="129"/>
      <c r="G61" s="129"/>
      <c r="H61" s="129"/>
      <c r="I61" s="129"/>
      <c r="J61" s="128"/>
      <c r="K61" s="128"/>
      <c r="L61" s="116"/>
      <c r="M61" s="116"/>
      <c r="N61" s="116"/>
      <c r="O61" s="116"/>
    </row>
    <row r="62" spans="1:18" ht="15.75" customHeight="1">
      <c r="A62" s="130" t="s">
        <v>159</v>
      </c>
      <c r="B62" s="115"/>
      <c r="C62" s="115"/>
      <c r="D62" s="115"/>
      <c r="E62" s="115"/>
      <c r="F62" s="187"/>
      <c r="G62" s="187"/>
      <c r="H62" s="187"/>
      <c r="I62" s="115"/>
      <c r="J62" s="254" t="s">
        <v>406</v>
      </c>
      <c r="K62" s="254"/>
      <c r="L62" s="254"/>
      <c r="M62" s="116"/>
      <c r="O62" s="116"/>
    </row>
    <row r="63" spans="1:18" ht="16.5">
      <c r="A63" s="131"/>
      <c r="B63" s="115"/>
      <c r="C63" s="115"/>
      <c r="D63" s="115"/>
      <c r="E63" s="115"/>
      <c r="F63" s="242" t="s">
        <v>2</v>
      </c>
      <c r="G63" s="242"/>
      <c r="H63" s="242"/>
      <c r="I63" s="115"/>
      <c r="J63" s="242" t="s">
        <v>3</v>
      </c>
      <c r="K63" s="242"/>
      <c r="L63" s="242"/>
      <c r="O63" s="116"/>
    </row>
    <row r="64" spans="1:18" ht="7.5" customHeight="1">
      <c r="A64" s="131"/>
      <c r="B64" s="115"/>
      <c r="C64" s="115"/>
      <c r="D64" s="115"/>
      <c r="E64" s="115"/>
      <c r="F64" s="188"/>
      <c r="G64" s="188"/>
      <c r="H64" s="188"/>
      <c r="I64" s="115"/>
      <c r="J64" s="188"/>
      <c r="K64" s="116"/>
      <c r="L64" s="116"/>
      <c r="O64" s="132"/>
    </row>
    <row r="65" spans="1:21" ht="19.5" customHeight="1">
      <c r="A65" s="133" t="s">
        <v>160</v>
      </c>
      <c r="B65" s="133"/>
      <c r="C65" s="115"/>
      <c r="D65" s="115"/>
      <c r="E65" s="115"/>
      <c r="F65" s="187"/>
      <c r="G65" s="187"/>
      <c r="H65" s="187"/>
      <c r="I65" s="128"/>
      <c r="J65" s="241" t="s">
        <v>303</v>
      </c>
      <c r="K65" s="241"/>
      <c r="L65" s="241"/>
      <c r="O65" s="116"/>
    </row>
    <row r="66" spans="1:21">
      <c r="A66" s="188"/>
      <c r="B66" s="115"/>
      <c r="C66" s="115"/>
      <c r="D66" s="115"/>
      <c r="E66" s="115"/>
      <c r="F66" s="242" t="s">
        <v>2</v>
      </c>
      <c r="G66" s="242"/>
      <c r="H66" s="242"/>
      <c r="I66" s="115"/>
      <c r="J66" s="243" t="s">
        <v>3</v>
      </c>
      <c r="K66" s="243"/>
      <c r="L66" s="243"/>
      <c r="M66" s="116"/>
      <c r="O66" s="116"/>
    </row>
    <row r="67" spans="1:21" ht="1.5" customHeight="1">
      <c r="A67" s="188"/>
      <c r="B67" s="115"/>
      <c r="C67" s="115"/>
      <c r="D67" s="115"/>
      <c r="E67" s="115"/>
      <c r="F67" s="115"/>
      <c r="G67" s="188"/>
      <c r="H67" s="128"/>
      <c r="I67" s="115"/>
      <c r="J67" s="115"/>
      <c r="K67" s="116"/>
      <c r="L67" s="116"/>
      <c r="M67" s="116"/>
      <c r="O67" s="116"/>
    </row>
    <row r="68" spans="1:21" ht="15.75">
      <c r="A68" s="134"/>
      <c r="B68" s="127"/>
      <c r="C68" s="127"/>
      <c r="D68" s="127"/>
      <c r="E68" s="127"/>
      <c r="F68" s="127"/>
      <c r="G68" s="127"/>
      <c r="H68" s="135"/>
      <c r="I68" s="136"/>
      <c r="J68" s="136"/>
      <c r="K68" s="137"/>
      <c r="L68" s="137"/>
      <c r="M68" s="116"/>
      <c r="O68" s="137"/>
    </row>
    <row r="69" spans="1:21" ht="23.25" hidden="1" customHeight="1">
      <c r="B69" s="127"/>
      <c r="C69" s="127"/>
      <c r="D69" s="127"/>
      <c r="E69" s="127"/>
      <c r="F69" s="127"/>
      <c r="G69" s="127"/>
      <c r="H69" s="127"/>
      <c r="I69" s="135"/>
      <c r="J69" s="136"/>
      <c r="K69" s="136"/>
      <c r="L69" s="137"/>
      <c r="M69" s="137"/>
      <c r="N69" s="137"/>
      <c r="O69" s="137"/>
      <c r="P69" s="138"/>
      <c r="Q69" s="138"/>
      <c r="R69" s="138"/>
      <c r="S69" s="138"/>
      <c r="T69" s="138"/>
    </row>
    <row r="70" spans="1:21" hidden="1">
      <c r="B70" s="115"/>
      <c r="C70" s="115"/>
      <c r="D70" s="115"/>
      <c r="E70" s="115"/>
      <c r="F70" s="115"/>
      <c r="G70" s="115"/>
      <c r="H70" s="188"/>
      <c r="I70" s="188"/>
      <c r="J70" s="115"/>
      <c r="K70" s="115"/>
      <c r="L70" s="116"/>
      <c r="M70" s="116">
        <f>48287700+6909</f>
        <v>48294609</v>
      </c>
      <c r="N70" s="116">
        <v>51732369</v>
      </c>
      <c r="O70" s="116"/>
      <c r="P70" s="138"/>
      <c r="Q70" s="138"/>
      <c r="R70" s="138">
        <v>51766367</v>
      </c>
      <c r="S70" s="138"/>
      <c r="T70" s="138">
        <v>50488376.200000003</v>
      </c>
    </row>
    <row r="71" spans="1:21" hidden="1">
      <c r="J71" s="138"/>
      <c r="K71" s="138"/>
      <c r="L71" s="139"/>
      <c r="M71" s="139" t="s">
        <v>161</v>
      </c>
      <c r="N71" s="139" t="s">
        <v>162</v>
      </c>
      <c r="O71" s="139"/>
      <c r="P71" s="138"/>
      <c r="Q71" s="138"/>
      <c r="R71" s="138" t="s">
        <v>163</v>
      </c>
      <c r="S71" s="138"/>
      <c r="T71" s="138" t="s">
        <v>163</v>
      </c>
    </row>
    <row r="72" spans="1:21" hidden="1">
      <c r="J72" s="138"/>
      <c r="K72" s="138"/>
      <c r="L72" s="139"/>
      <c r="M72" s="139">
        <v>44653700</v>
      </c>
      <c r="N72" s="139">
        <v>1903045.8</v>
      </c>
      <c r="O72" s="139"/>
      <c r="P72" s="138"/>
      <c r="Q72" s="138"/>
      <c r="R72" s="138">
        <v>666225.37</v>
      </c>
      <c r="S72" s="138"/>
      <c r="T72" s="138">
        <f>3248200+17205.03</f>
        <v>3265405.03</v>
      </c>
    </row>
    <row r="73" spans="1:21" hidden="1">
      <c r="J73" s="138"/>
      <c r="K73" s="138"/>
      <c r="L73" s="139"/>
      <c r="M73" s="139" t="s">
        <v>164</v>
      </c>
      <c r="N73" s="139" t="s">
        <v>165</v>
      </c>
      <c r="O73" s="139"/>
      <c r="P73" s="138"/>
      <c r="Q73" s="138"/>
      <c r="R73" s="138" t="s">
        <v>164</v>
      </c>
      <c r="S73" s="138"/>
      <c r="T73" s="138" t="s">
        <v>166</v>
      </c>
    </row>
    <row r="74" spans="1:21" hidden="1">
      <c r="J74" s="138"/>
      <c r="K74" s="138"/>
      <c r="L74" s="139"/>
      <c r="M74" s="139">
        <f>M70-M72</f>
        <v>3640909</v>
      </c>
      <c r="N74" s="139">
        <v>3437760</v>
      </c>
      <c r="O74" s="139"/>
      <c r="P74" s="138"/>
      <c r="Q74" s="140">
        <f>M74+N74</f>
        <v>7078669</v>
      </c>
      <c r="R74" s="138">
        <v>33998</v>
      </c>
      <c r="S74" s="138" t="s">
        <v>167</v>
      </c>
      <c r="T74" s="138">
        <v>-583687.6</v>
      </c>
      <c r="U74" s="111">
        <f>T74</f>
        <v>-583687.6</v>
      </c>
    </row>
    <row r="75" spans="1:21" hidden="1">
      <c r="J75" s="138"/>
      <c r="K75" s="138"/>
      <c r="L75" s="139"/>
      <c r="M75" s="139"/>
      <c r="N75" s="139"/>
      <c r="O75" s="139"/>
      <c r="P75" s="138"/>
      <c r="Q75" s="138"/>
      <c r="R75" s="138"/>
      <c r="S75" s="138"/>
      <c r="T75" s="138"/>
    </row>
    <row r="76" spans="1:21" hidden="1">
      <c r="J76" s="138"/>
      <c r="K76" s="138"/>
      <c r="L76" s="139">
        <v>211</v>
      </c>
      <c r="M76" s="139">
        <v>2798400</v>
      </c>
      <c r="N76" s="139">
        <v>1196820</v>
      </c>
      <c r="O76" s="139">
        <v>211</v>
      </c>
      <c r="P76" s="138"/>
      <c r="Q76" s="140">
        <f>M76+N76</f>
        <v>3995220</v>
      </c>
      <c r="R76" s="138">
        <f>R74-R72</f>
        <v>-632227.37</v>
      </c>
      <c r="S76" s="140">
        <f>Q76+R76</f>
        <v>3362992.63</v>
      </c>
      <c r="T76" s="138">
        <f>-2646705.03-583687.6</f>
        <v>-3230392.63</v>
      </c>
      <c r="U76" s="117">
        <f>S76+T76</f>
        <v>132600</v>
      </c>
    </row>
    <row r="77" spans="1:21" hidden="1">
      <c r="J77" s="138"/>
      <c r="K77" s="138"/>
      <c r="L77" s="139">
        <v>213</v>
      </c>
      <c r="M77" s="139">
        <v>842509</v>
      </c>
      <c r="N77" s="139">
        <f>N78-N76</f>
        <v>337894.19999999995</v>
      </c>
      <c r="O77" s="139">
        <v>213</v>
      </c>
      <c r="P77" s="138"/>
      <c r="Q77" s="140">
        <f>M77+N77</f>
        <v>1180403.2</v>
      </c>
      <c r="R77" s="138"/>
      <c r="S77" s="140">
        <f>Q77+R77</f>
        <v>1180403.2</v>
      </c>
      <c r="T77" s="138">
        <v>-618700</v>
      </c>
      <c r="U77" s="117">
        <f>S77+T77</f>
        <v>561703.19999999995</v>
      </c>
    </row>
    <row r="78" spans="1:21" hidden="1">
      <c r="J78" s="138"/>
      <c r="K78" s="138"/>
      <c r="L78" s="139"/>
      <c r="M78" s="139">
        <f>M76+M77</f>
        <v>3640909</v>
      </c>
      <c r="N78" s="139">
        <v>1534714.2</v>
      </c>
      <c r="O78" s="139" t="s">
        <v>168</v>
      </c>
      <c r="P78" s="138"/>
      <c r="Q78" s="140">
        <f>M78+N78</f>
        <v>5175623.2</v>
      </c>
      <c r="R78" s="138">
        <f>R76+R77</f>
        <v>-632227.37</v>
      </c>
      <c r="S78" s="140">
        <f>Q78+R78</f>
        <v>4543395.83</v>
      </c>
      <c r="T78" s="138">
        <f>T76+T77</f>
        <v>-3849092.63</v>
      </c>
      <c r="U78" s="117">
        <f>S78+T78</f>
        <v>694303.20000000019</v>
      </c>
    </row>
    <row r="79" spans="1:21" hidden="1">
      <c r="J79" s="138"/>
      <c r="K79" s="138"/>
      <c r="L79" s="139"/>
      <c r="M79" s="139"/>
      <c r="N79" s="139"/>
      <c r="O79" s="139"/>
      <c r="P79" s="138"/>
      <c r="Q79" s="138"/>
      <c r="R79" s="138"/>
      <c r="S79" s="138"/>
      <c r="T79" s="138"/>
      <c r="U79" s="117">
        <f>U74-U78</f>
        <v>-1277990.8000000003</v>
      </c>
    </row>
    <row r="80" spans="1:21" hidden="1">
      <c r="J80" s="138"/>
      <c r="K80" s="138"/>
      <c r="L80" s="139"/>
      <c r="M80" s="139"/>
      <c r="N80" s="139"/>
      <c r="O80" s="139"/>
      <c r="P80" s="138"/>
      <c r="Q80" s="138"/>
      <c r="R80" s="138"/>
      <c r="S80" s="138"/>
      <c r="T80" s="138"/>
    </row>
    <row r="81" spans="1:20" ht="20.25" customHeight="1">
      <c r="A81" s="111" t="str">
        <f>'раздел 2'!A49</f>
        <v>«11» января 2021 г.</v>
      </c>
      <c r="H81" s="244" t="s">
        <v>169</v>
      </c>
      <c r="I81" s="244"/>
      <c r="J81" s="138"/>
      <c r="K81" s="138"/>
      <c r="L81" s="139"/>
      <c r="M81" s="139"/>
      <c r="N81" s="139"/>
      <c r="O81" s="139"/>
      <c r="P81" s="138"/>
      <c r="Q81" s="138" t="s">
        <v>170</v>
      </c>
      <c r="R81" s="138">
        <f>R82+R83</f>
        <v>192607</v>
      </c>
      <c r="S81" s="138"/>
      <c r="T81" s="138"/>
    </row>
    <row r="82" spans="1:20">
      <c r="J82" s="138"/>
      <c r="K82" s="138"/>
      <c r="L82" s="139"/>
      <c r="M82" s="139"/>
      <c r="N82" s="139"/>
      <c r="O82" s="139"/>
      <c r="P82" s="138"/>
      <c r="Q82" s="138">
        <v>211</v>
      </c>
      <c r="R82" s="138">
        <v>147932</v>
      </c>
      <c r="S82" s="138"/>
      <c r="T82" s="138"/>
    </row>
    <row r="83" spans="1:20">
      <c r="J83" s="138"/>
      <c r="K83" s="138"/>
      <c r="L83" s="139"/>
      <c r="M83" s="139"/>
      <c r="N83" s="139"/>
      <c r="O83" s="139"/>
      <c r="P83" s="138"/>
      <c r="Q83" s="138">
        <v>213</v>
      </c>
      <c r="R83" s="138">
        <v>44675</v>
      </c>
      <c r="S83" s="138"/>
      <c r="T83" s="138"/>
    </row>
    <row r="84" spans="1:20">
      <c r="J84" s="138"/>
      <c r="K84" s="138"/>
      <c r="L84" s="139"/>
      <c r="M84" s="139"/>
      <c r="N84" s="139"/>
      <c r="O84" s="139"/>
      <c r="P84" s="138"/>
      <c r="Q84" s="138"/>
      <c r="R84" s="138"/>
      <c r="S84" s="138"/>
      <c r="T84" s="138"/>
    </row>
    <row r="85" spans="1:20">
      <c r="J85" s="138"/>
      <c r="K85" s="138"/>
      <c r="L85" s="139"/>
      <c r="M85" s="139"/>
      <c r="N85" s="139"/>
      <c r="O85" s="139"/>
      <c r="P85" s="138"/>
      <c r="Q85" s="138"/>
      <c r="R85" s="138"/>
      <c r="S85" s="138"/>
      <c r="T85" s="138"/>
    </row>
    <row r="86" spans="1:20">
      <c r="J86" s="138"/>
      <c r="K86" s="138"/>
      <c r="L86" s="139"/>
      <c r="M86" s="139"/>
      <c r="N86" s="139"/>
      <c r="O86" s="139"/>
      <c r="P86" s="138"/>
      <c r="Q86" s="138"/>
      <c r="R86" s="138"/>
      <c r="S86" s="138"/>
      <c r="T86" s="138"/>
    </row>
  </sheetData>
  <mergeCells count="75">
    <mergeCell ref="A13:A16"/>
    <mergeCell ref="B13:K16"/>
    <mergeCell ref="L13:O13"/>
    <mergeCell ref="L14:L16"/>
    <mergeCell ref="M14:O14"/>
    <mergeCell ref="M15:M16"/>
    <mergeCell ref="N15:N16"/>
    <mergeCell ref="O15:O16"/>
    <mergeCell ref="B20:G20"/>
    <mergeCell ref="I20:K20"/>
    <mergeCell ref="B21:G21"/>
    <mergeCell ref="I21:K21"/>
    <mergeCell ref="B24:K24"/>
    <mergeCell ref="B22:G22"/>
    <mergeCell ref="I22:K22"/>
    <mergeCell ref="B23:K23"/>
    <mergeCell ref="B9:O9"/>
    <mergeCell ref="B10:O10"/>
    <mergeCell ref="B11:O11"/>
    <mergeCell ref="B18:K18"/>
    <mergeCell ref="B19:K19"/>
    <mergeCell ref="B17:K17"/>
    <mergeCell ref="B25:K25"/>
    <mergeCell ref="B28:G28"/>
    <mergeCell ref="I28:K28"/>
    <mergeCell ref="B29:G29"/>
    <mergeCell ref="I29:K29"/>
    <mergeCell ref="B26:K26"/>
    <mergeCell ref="B27:G27"/>
    <mergeCell ref="I27:K27"/>
    <mergeCell ref="B30:G30"/>
    <mergeCell ref="I30:K30"/>
    <mergeCell ref="B42:K42"/>
    <mergeCell ref="B43:K43"/>
    <mergeCell ref="B44:K44"/>
    <mergeCell ref="B31:K31"/>
    <mergeCell ref="B36:K36"/>
    <mergeCell ref="B32:G32"/>
    <mergeCell ref="I32:K32"/>
    <mergeCell ref="B33:G33"/>
    <mergeCell ref="I33:K33"/>
    <mergeCell ref="B34:G34"/>
    <mergeCell ref="I34:K34"/>
    <mergeCell ref="B35:G35"/>
    <mergeCell ref="I35:K35"/>
    <mergeCell ref="B45:K45"/>
    <mergeCell ref="B37:G37"/>
    <mergeCell ref="I37:K37"/>
    <mergeCell ref="B38:G38"/>
    <mergeCell ref="I38:K38"/>
    <mergeCell ref="B40:G40"/>
    <mergeCell ref="I40:K40"/>
    <mergeCell ref="B39:K39"/>
    <mergeCell ref="B41:G41"/>
    <mergeCell ref="I41:K41"/>
    <mergeCell ref="B46:K46"/>
    <mergeCell ref="B47:K47"/>
    <mergeCell ref="B48:K48"/>
    <mergeCell ref="B49:K49"/>
    <mergeCell ref="B50:K50"/>
    <mergeCell ref="B51:J51"/>
    <mergeCell ref="B52:K52"/>
    <mergeCell ref="B53:K53"/>
    <mergeCell ref="B54:K54"/>
    <mergeCell ref="B55:K55"/>
    <mergeCell ref="J65:L65"/>
    <mergeCell ref="F66:H66"/>
    <mergeCell ref="J66:L66"/>
    <mergeCell ref="H81:I81"/>
    <mergeCell ref="B56:K56"/>
    <mergeCell ref="B57:K57"/>
    <mergeCell ref="A58:K58"/>
    <mergeCell ref="J62:L62"/>
    <mergeCell ref="F63:H63"/>
    <mergeCell ref="J63:L63"/>
  </mergeCells>
  <pageMargins left="0.23622047244094491" right="0.23622047244094491" top="0.74803149606299213" bottom="0.74803149606299213" header="0.31496062992125984" footer="0.31496062992125984"/>
  <pageSetup paperSize="9" scale="41" fitToHeight="3" orientation="portrait" r:id="rId1"/>
</worksheet>
</file>

<file path=xl/worksheets/sheet4.xml><?xml version="1.0" encoding="utf-8"?>
<worksheet xmlns="http://schemas.openxmlformats.org/spreadsheetml/2006/main" xmlns:r="http://schemas.openxmlformats.org/officeDocument/2006/relationships">
  <dimension ref="A2:AF301"/>
  <sheetViews>
    <sheetView tabSelected="1" zoomScale="70" zoomScaleNormal="70" workbookViewId="0">
      <pane ySplit="9" topLeftCell="A245" activePane="bottomLeft" state="frozen"/>
      <selection pane="bottomLeft" activeCell="W241" sqref="W241"/>
    </sheetView>
  </sheetViews>
  <sheetFormatPr defaultRowHeight="12.75"/>
  <cols>
    <col min="1" max="1" width="4.7109375" style="31" customWidth="1"/>
    <col min="2" max="2" width="10.42578125" style="31" customWidth="1"/>
    <col min="3" max="3" width="9.140625" style="31"/>
    <col min="4" max="4" width="6.85546875" style="31" customWidth="1"/>
    <col min="5" max="5" width="6.7109375" style="31" customWidth="1"/>
    <col min="6" max="6" width="7.5703125" style="31" customWidth="1"/>
    <col min="7" max="7" width="9.140625" style="31"/>
    <col min="8" max="8" width="16.85546875" style="31" customWidth="1"/>
    <col min="9" max="9" width="9.140625" style="31"/>
    <col min="10" max="10" width="9.140625" style="31" customWidth="1"/>
    <col min="11" max="11" width="1.5703125" style="31" hidden="1" customWidth="1"/>
    <col min="12" max="12" width="15.140625" style="32" customWidth="1"/>
    <col min="13" max="13" width="15.7109375" style="32" customWidth="1"/>
    <col min="14" max="14" width="12.85546875" style="32" customWidth="1"/>
    <col min="15" max="15" width="13.28515625" style="32" customWidth="1"/>
    <col min="16" max="16" width="14" style="32" customWidth="1"/>
    <col min="17" max="17" width="13.42578125" style="32" customWidth="1"/>
    <col min="18" max="18" width="9.7109375" style="31" customWidth="1"/>
    <col min="19" max="19" width="15" style="31" hidden="1" customWidth="1"/>
    <col min="20" max="20" width="14.85546875" style="31" hidden="1" customWidth="1"/>
    <col min="21" max="21" width="13" style="31" hidden="1" customWidth="1"/>
    <col min="22" max="22" width="13.85546875" style="31" customWidth="1"/>
    <col min="23" max="23" width="14.140625" style="31" customWidth="1"/>
    <col min="24" max="16384" width="9.140625" style="31"/>
  </cols>
  <sheetData>
    <row r="2" spans="1:21" ht="18.75">
      <c r="B2" s="310" t="s">
        <v>171</v>
      </c>
      <c r="C2" s="310"/>
      <c r="D2" s="310"/>
      <c r="E2" s="310"/>
      <c r="F2" s="310"/>
      <c r="G2" s="310"/>
      <c r="H2" s="310"/>
      <c r="I2" s="310"/>
      <c r="J2" s="310"/>
      <c r="K2" s="310"/>
      <c r="L2" s="310"/>
      <c r="M2" s="310"/>
      <c r="N2" s="310"/>
      <c r="O2" s="310"/>
      <c r="P2" s="310"/>
      <c r="Q2" s="310"/>
    </row>
    <row r="3" spans="1:21" ht="18.75">
      <c r="B3" s="310" t="s">
        <v>373</v>
      </c>
      <c r="C3" s="310"/>
      <c r="D3" s="310"/>
      <c r="E3" s="310"/>
      <c r="F3" s="310"/>
      <c r="G3" s="310"/>
      <c r="H3" s="310"/>
      <c r="I3" s="310"/>
      <c r="J3" s="310"/>
      <c r="K3" s="310"/>
      <c r="L3" s="310"/>
      <c r="M3" s="310"/>
      <c r="N3" s="310"/>
      <c r="O3" s="310"/>
      <c r="P3" s="310"/>
      <c r="Q3" s="310"/>
    </row>
    <row r="4" spans="1:21" ht="18.75">
      <c r="B4" s="310" t="s">
        <v>374</v>
      </c>
      <c r="C4" s="310"/>
      <c r="D4" s="310"/>
      <c r="E4" s="310"/>
      <c r="F4" s="310"/>
      <c r="G4" s="310"/>
      <c r="H4" s="310"/>
      <c r="I4" s="310"/>
      <c r="J4" s="310"/>
      <c r="K4" s="310"/>
      <c r="L4" s="310"/>
      <c r="M4" s="310"/>
      <c r="N4" s="310"/>
      <c r="O4" s="310"/>
      <c r="P4" s="310"/>
      <c r="Q4" s="310"/>
      <c r="S4" s="31" t="s">
        <v>134</v>
      </c>
    </row>
    <row r="5" spans="1:21" ht="2.25" customHeight="1" thickBot="1">
      <c r="B5" s="33"/>
      <c r="C5" s="33"/>
      <c r="D5" s="33"/>
      <c r="E5" s="33"/>
      <c r="F5" s="33"/>
      <c r="G5" s="33"/>
      <c r="H5" s="33"/>
      <c r="I5" s="33"/>
      <c r="J5" s="33"/>
      <c r="K5" s="33"/>
      <c r="L5" s="34"/>
      <c r="M5" s="34"/>
      <c r="N5" s="34"/>
      <c r="O5" s="34"/>
      <c r="P5" s="34"/>
      <c r="Q5" s="34"/>
    </row>
    <row r="6" spans="1:21" ht="19.5" customHeight="1">
      <c r="A6" s="311" t="s">
        <v>135</v>
      </c>
      <c r="B6" s="311" t="s">
        <v>172</v>
      </c>
      <c r="C6" s="311" t="s">
        <v>136</v>
      </c>
      <c r="D6" s="311"/>
      <c r="E6" s="311"/>
      <c r="F6" s="311"/>
      <c r="G6" s="311"/>
      <c r="H6" s="311"/>
      <c r="I6" s="311"/>
      <c r="J6" s="311"/>
      <c r="K6" s="311"/>
      <c r="L6" s="313" t="s">
        <v>137</v>
      </c>
      <c r="M6" s="313"/>
      <c r="N6" s="313"/>
      <c r="O6" s="313"/>
      <c r="P6" s="313"/>
      <c r="Q6" s="314"/>
    </row>
    <row r="7" spans="1:21" ht="14.25" customHeight="1">
      <c r="A7" s="312"/>
      <c r="B7" s="312"/>
      <c r="C7" s="312"/>
      <c r="D7" s="312"/>
      <c r="E7" s="312"/>
      <c r="F7" s="312"/>
      <c r="G7" s="312"/>
      <c r="H7" s="312"/>
      <c r="I7" s="312"/>
      <c r="J7" s="312"/>
      <c r="K7" s="312"/>
      <c r="L7" s="315" t="s">
        <v>138</v>
      </c>
      <c r="M7" s="318" t="s">
        <v>139</v>
      </c>
      <c r="N7" s="318"/>
      <c r="O7" s="318"/>
      <c r="P7" s="318"/>
      <c r="Q7" s="319"/>
    </row>
    <row r="8" spans="1:21" ht="28.5" customHeight="1">
      <c r="A8" s="312"/>
      <c r="B8" s="312"/>
      <c r="C8" s="312"/>
      <c r="D8" s="312"/>
      <c r="E8" s="312"/>
      <c r="F8" s="312"/>
      <c r="G8" s="312"/>
      <c r="H8" s="312"/>
      <c r="I8" s="312"/>
      <c r="J8" s="312"/>
      <c r="K8" s="312"/>
      <c r="L8" s="316"/>
      <c r="M8" s="318" t="s">
        <v>173</v>
      </c>
      <c r="N8" s="318"/>
      <c r="O8" s="329" t="s">
        <v>141</v>
      </c>
      <c r="P8" s="318" t="s">
        <v>142</v>
      </c>
      <c r="Q8" s="319"/>
      <c r="U8" s="31">
        <v>293100</v>
      </c>
    </row>
    <row r="9" spans="1:21" ht="33.75" customHeight="1">
      <c r="A9" s="312"/>
      <c r="B9" s="312"/>
      <c r="C9" s="312"/>
      <c r="D9" s="312"/>
      <c r="E9" s="312"/>
      <c r="F9" s="312"/>
      <c r="G9" s="312"/>
      <c r="H9" s="312"/>
      <c r="I9" s="312"/>
      <c r="J9" s="312"/>
      <c r="K9" s="312"/>
      <c r="L9" s="317"/>
      <c r="M9" s="64" t="s">
        <v>138</v>
      </c>
      <c r="N9" s="65" t="s">
        <v>174</v>
      </c>
      <c r="O9" s="330"/>
      <c r="P9" s="65" t="s">
        <v>138</v>
      </c>
      <c r="Q9" s="66" t="s">
        <v>174</v>
      </c>
      <c r="T9" s="35">
        <f>T12+T36</f>
        <v>29122032.260000002</v>
      </c>
    </row>
    <row r="10" spans="1:21" ht="24.75" customHeight="1">
      <c r="A10" s="36">
        <v>110</v>
      </c>
      <c r="B10" s="45"/>
      <c r="C10" s="331" t="s">
        <v>175</v>
      </c>
      <c r="D10" s="331"/>
      <c r="E10" s="331"/>
      <c r="F10" s="331"/>
      <c r="G10" s="331"/>
      <c r="H10" s="331"/>
      <c r="I10" s="331"/>
      <c r="J10" s="331"/>
      <c r="K10" s="331"/>
      <c r="L10" s="37">
        <f>M10+O10+P10</f>
        <v>10041978.07</v>
      </c>
      <c r="M10" s="38">
        <f>M12+M13+M15+M32+M35</f>
        <v>9496367.7400000002</v>
      </c>
      <c r="N10" s="38">
        <f>N12+N13+N15+N23+N26+N30+N35</f>
        <v>0</v>
      </c>
      <c r="O10" s="38">
        <f>O12+O13+O15+O23+O26+O30+O35</f>
        <v>0</v>
      </c>
      <c r="P10" s="38">
        <f>P12+P13+P15+P23+P26+P30+P35</f>
        <v>545610.32999999996</v>
      </c>
      <c r="Q10" s="38">
        <f>Q12+Q13+Q15+Q23+Q26+Q30+Q35</f>
        <v>106719.35</v>
      </c>
      <c r="S10" s="39">
        <f>S12+S36</f>
        <v>38618400</v>
      </c>
    </row>
    <row r="11" spans="1:21" ht="21" customHeight="1">
      <c r="A11" s="36"/>
      <c r="B11" s="332" t="s">
        <v>176</v>
      </c>
      <c r="C11" s="333"/>
      <c r="D11" s="333"/>
      <c r="E11" s="333"/>
      <c r="F11" s="333"/>
      <c r="G11" s="333"/>
      <c r="H11" s="333"/>
      <c r="I11" s="333"/>
      <c r="J11" s="333"/>
      <c r="K11" s="334"/>
      <c r="L11" s="37"/>
      <c r="M11" s="38"/>
      <c r="N11" s="38"/>
      <c r="O11" s="38"/>
      <c r="P11" s="38"/>
      <c r="Q11" s="67"/>
      <c r="S11" s="39"/>
    </row>
    <row r="12" spans="1:21" ht="17.25" customHeight="1">
      <c r="A12" s="36">
        <v>111</v>
      </c>
      <c r="B12" s="45">
        <v>211</v>
      </c>
      <c r="C12" s="335" t="s">
        <v>177</v>
      </c>
      <c r="D12" s="335"/>
      <c r="E12" s="335"/>
      <c r="F12" s="335"/>
      <c r="G12" s="335"/>
      <c r="H12" s="335"/>
      <c r="I12" s="335"/>
      <c r="J12" s="335"/>
      <c r="K12" s="335"/>
      <c r="L12" s="37">
        <f>M12+O12+P12</f>
        <v>7533677.2199999997</v>
      </c>
      <c r="M12" s="96">
        <v>7293677.2199999997</v>
      </c>
      <c r="N12" s="96"/>
      <c r="O12" s="96"/>
      <c r="P12" s="96">
        <v>240000</v>
      </c>
      <c r="Q12" s="68">
        <v>106719.35</v>
      </c>
      <c r="S12" s="31">
        <f>29660800+160500</f>
        <v>29821300</v>
      </c>
      <c r="T12" s="35">
        <f>S12-M12</f>
        <v>22527622.780000001</v>
      </c>
    </row>
    <row r="13" spans="1:21" ht="21" customHeight="1">
      <c r="A13" s="36">
        <v>111</v>
      </c>
      <c r="B13" s="45">
        <v>266</v>
      </c>
      <c r="C13" s="332" t="s">
        <v>178</v>
      </c>
      <c r="D13" s="333"/>
      <c r="E13" s="333"/>
      <c r="F13" s="333"/>
      <c r="G13" s="333"/>
      <c r="H13" s="333"/>
      <c r="I13" s="333"/>
      <c r="J13" s="333"/>
      <c r="K13" s="334"/>
      <c r="L13" s="37">
        <f>M13+O13+P13</f>
        <v>0</v>
      </c>
      <c r="M13" s="96">
        <v>0</v>
      </c>
      <c r="N13" s="96">
        <f>SUM(N14:N14)</f>
        <v>0</v>
      </c>
      <c r="O13" s="96">
        <f>SUM(O14:O14)</f>
        <v>0</v>
      </c>
      <c r="P13" s="96">
        <f>SUM(P14:P14)</f>
        <v>0</v>
      </c>
      <c r="Q13" s="96">
        <f>SUM(Q14:Q14)</f>
        <v>0</v>
      </c>
      <c r="T13" s="35"/>
    </row>
    <row r="14" spans="1:21" ht="47.25" customHeight="1">
      <c r="A14" s="36"/>
      <c r="B14" s="320" t="s">
        <v>179</v>
      </c>
      <c r="C14" s="321"/>
      <c r="D14" s="321"/>
      <c r="E14" s="321"/>
      <c r="F14" s="321"/>
      <c r="G14" s="321"/>
      <c r="H14" s="321"/>
      <c r="I14" s="321"/>
      <c r="J14" s="321"/>
      <c r="K14" s="322"/>
      <c r="L14" s="37">
        <f t="shared" ref="L14:L52" si="0">M14+O14+P14</f>
        <v>0</v>
      </c>
      <c r="M14" s="145">
        <v>0</v>
      </c>
      <c r="N14" s="96"/>
      <c r="O14" s="96"/>
      <c r="P14" s="41"/>
      <c r="Q14" s="68"/>
      <c r="T14" s="35"/>
    </row>
    <row r="15" spans="1:21" ht="28.5" customHeight="1">
      <c r="A15" s="36">
        <v>112</v>
      </c>
      <c r="B15" s="323" t="s">
        <v>180</v>
      </c>
      <c r="C15" s="324"/>
      <c r="D15" s="324"/>
      <c r="E15" s="324"/>
      <c r="F15" s="324"/>
      <c r="G15" s="324"/>
      <c r="H15" s="324"/>
      <c r="I15" s="324"/>
      <c r="J15" s="324"/>
      <c r="K15" s="325"/>
      <c r="L15" s="37">
        <f>M15+O15+P15</f>
        <v>184677.05</v>
      </c>
      <c r="M15" s="96">
        <f>M19+M26</f>
        <v>0</v>
      </c>
      <c r="N15" s="96">
        <f t="shared" ref="N15:O15" si="1">SUM(N16:N18)</f>
        <v>0</v>
      </c>
      <c r="O15" s="96">
        <f t="shared" si="1"/>
        <v>0</v>
      </c>
      <c r="P15" s="96">
        <f>P16</f>
        <v>184677.05</v>
      </c>
      <c r="Q15" s="96">
        <f>Q16</f>
        <v>0</v>
      </c>
      <c r="T15" s="35"/>
    </row>
    <row r="16" spans="1:21" ht="20.25" customHeight="1">
      <c r="A16" s="36">
        <v>112</v>
      </c>
      <c r="B16" s="69">
        <v>212</v>
      </c>
      <c r="C16" s="326" t="s">
        <v>181</v>
      </c>
      <c r="D16" s="326"/>
      <c r="E16" s="326"/>
      <c r="F16" s="326"/>
      <c r="G16" s="326"/>
      <c r="H16" s="326"/>
      <c r="I16" s="326"/>
      <c r="J16" s="326"/>
      <c r="K16" s="326"/>
      <c r="L16" s="37">
        <f t="shared" si="0"/>
        <v>184677.05</v>
      </c>
      <c r="M16" s="41"/>
      <c r="N16" s="41"/>
      <c r="O16" s="41"/>
      <c r="P16" s="41">
        <f>P18</f>
        <v>184677.05</v>
      </c>
      <c r="Q16" s="68"/>
    </row>
    <row r="17" spans="1:17" ht="15.75">
      <c r="A17" s="36"/>
      <c r="B17" s="327" t="s">
        <v>144</v>
      </c>
      <c r="C17" s="328"/>
      <c r="D17" s="328"/>
      <c r="E17" s="328"/>
      <c r="F17" s="328"/>
      <c r="G17" s="328"/>
      <c r="H17" s="328"/>
      <c r="I17" s="328"/>
      <c r="J17" s="328"/>
      <c r="K17" s="328"/>
      <c r="L17" s="37"/>
      <c r="M17" s="41"/>
      <c r="N17" s="41"/>
      <c r="O17" s="41"/>
      <c r="P17" s="41"/>
      <c r="Q17" s="68"/>
    </row>
    <row r="18" spans="1:17" ht="15.75">
      <c r="A18" s="43"/>
      <c r="B18" s="320" t="s">
        <v>385</v>
      </c>
      <c r="C18" s="321"/>
      <c r="D18" s="321"/>
      <c r="E18" s="321"/>
      <c r="F18" s="321"/>
      <c r="G18" s="321"/>
      <c r="H18" s="321"/>
      <c r="I18" s="321"/>
      <c r="J18" s="321"/>
      <c r="K18" s="322"/>
      <c r="L18" s="37">
        <f t="shared" si="0"/>
        <v>184677.05</v>
      </c>
      <c r="M18" s="41"/>
      <c r="N18" s="41"/>
      <c r="O18" s="41"/>
      <c r="P18" s="41">
        <v>184677.05</v>
      </c>
      <c r="Q18" s="68"/>
    </row>
    <row r="19" spans="1:17" ht="20.25" customHeight="1">
      <c r="A19" s="213">
        <v>112</v>
      </c>
      <c r="B19" s="212">
        <v>214</v>
      </c>
      <c r="C19" s="326" t="s">
        <v>181</v>
      </c>
      <c r="D19" s="326"/>
      <c r="E19" s="326"/>
      <c r="F19" s="326"/>
      <c r="G19" s="326"/>
      <c r="H19" s="326"/>
      <c r="I19" s="326"/>
      <c r="J19" s="326"/>
      <c r="K19" s="326"/>
      <c r="L19" s="37">
        <f t="shared" ref="L19" si="2">M19+O19+P19</f>
        <v>0</v>
      </c>
      <c r="M19" s="41">
        <f>M21</f>
        <v>0</v>
      </c>
      <c r="N19" s="41"/>
      <c r="O19" s="41"/>
      <c r="P19" s="41"/>
      <c r="Q19" s="68"/>
    </row>
    <row r="20" spans="1:17" ht="15.75">
      <c r="A20" s="213"/>
      <c r="B20" s="327" t="s">
        <v>144</v>
      </c>
      <c r="C20" s="328"/>
      <c r="D20" s="328"/>
      <c r="E20" s="328"/>
      <c r="F20" s="328"/>
      <c r="G20" s="328"/>
      <c r="H20" s="328"/>
      <c r="I20" s="328"/>
      <c r="J20" s="328"/>
      <c r="K20" s="328"/>
      <c r="L20" s="37"/>
      <c r="M20" s="41"/>
      <c r="N20" s="41"/>
      <c r="O20" s="41"/>
      <c r="P20" s="41"/>
      <c r="Q20" s="68"/>
    </row>
    <row r="21" spans="1:17" ht="15.75">
      <c r="A21" s="43"/>
      <c r="B21" s="320" t="s">
        <v>385</v>
      </c>
      <c r="C21" s="321"/>
      <c r="D21" s="321"/>
      <c r="E21" s="321"/>
      <c r="F21" s="321"/>
      <c r="G21" s="321"/>
      <c r="H21" s="321"/>
      <c r="I21" s="321"/>
      <c r="J21" s="321"/>
      <c r="K21" s="322"/>
      <c r="L21" s="37">
        <f t="shared" ref="L21" si="3">M21+O21+P21</f>
        <v>0</v>
      </c>
      <c r="M21" s="41">
        <v>0</v>
      </c>
      <c r="N21" s="41"/>
      <c r="O21" s="41"/>
      <c r="P21" s="41"/>
      <c r="Q21" s="68"/>
    </row>
    <row r="22" spans="1:17" ht="15" hidden="1" customHeight="1">
      <c r="A22" s="43"/>
      <c r="B22" s="338"/>
      <c r="C22" s="339"/>
      <c r="D22" s="339"/>
      <c r="E22" s="339"/>
      <c r="F22" s="339"/>
      <c r="G22" s="339"/>
      <c r="H22" s="339"/>
      <c r="I22" s="339"/>
      <c r="J22" s="339"/>
      <c r="K22" s="340"/>
      <c r="L22" s="37"/>
      <c r="M22" s="41"/>
      <c r="N22" s="41"/>
      <c r="O22" s="41"/>
      <c r="P22" s="41"/>
      <c r="Q22" s="68"/>
    </row>
    <row r="23" spans="1:17" ht="18.75" hidden="1" customHeight="1">
      <c r="A23" s="36">
        <v>112</v>
      </c>
      <c r="B23" s="69">
        <v>222</v>
      </c>
      <c r="C23" s="326" t="s">
        <v>182</v>
      </c>
      <c r="D23" s="326"/>
      <c r="E23" s="326"/>
      <c r="F23" s="326"/>
      <c r="G23" s="326"/>
      <c r="H23" s="326"/>
      <c r="I23" s="326"/>
      <c r="J23" s="326"/>
      <c r="K23" s="326"/>
      <c r="L23" s="37">
        <f t="shared" si="0"/>
        <v>0</v>
      </c>
      <c r="M23" s="41">
        <f>M24</f>
        <v>0</v>
      </c>
      <c r="N23" s="41">
        <f t="shared" ref="N23:Q23" si="4">N24</f>
        <v>0</v>
      </c>
      <c r="O23" s="41">
        <f t="shared" si="4"/>
        <v>0</v>
      </c>
      <c r="P23" s="41">
        <f t="shared" si="4"/>
        <v>0</v>
      </c>
      <c r="Q23" s="41">
        <f t="shared" si="4"/>
        <v>0</v>
      </c>
    </row>
    <row r="24" spans="1:17" ht="21" hidden="1" customHeight="1">
      <c r="A24" s="43"/>
      <c r="B24" s="341" t="s">
        <v>183</v>
      </c>
      <c r="C24" s="342"/>
      <c r="D24" s="342"/>
      <c r="E24" s="342"/>
      <c r="F24" s="342"/>
      <c r="G24" s="342"/>
      <c r="H24" s="342"/>
      <c r="I24" s="342"/>
      <c r="J24" s="342"/>
      <c r="K24" s="342"/>
      <c r="L24" s="37">
        <f t="shared" si="0"/>
        <v>0</v>
      </c>
      <c r="M24" s="41"/>
      <c r="N24" s="41"/>
      <c r="O24" s="41"/>
      <c r="P24" s="41"/>
      <c r="Q24" s="68"/>
    </row>
    <row r="25" spans="1:17" ht="12.75" hidden="1" customHeight="1">
      <c r="A25" s="43"/>
      <c r="B25" s="341"/>
      <c r="C25" s="342"/>
      <c r="D25" s="342"/>
      <c r="E25" s="342"/>
      <c r="F25" s="342"/>
      <c r="G25" s="342"/>
      <c r="H25" s="342"/>
      <c r="I25" s="342"/>
      <c r="J25" s="342"/>
      <c r="K25" s="342"/>
      <c r="L25" s="37"/>
      <c r="M25" s="41"/>
      <c r="N25" s="41"/>
      <c r="O25" s="41"/>
      <c r="P25" s="41"/>
      <c r="Q25" s="68"/>
    </row>
    <row r="26" spans="1:17" ht="15.75" customHeight="1">
      <c r="A26" s="36">
        <v>112</v>
      </c>
      <c r="B26" s="69">
        <v>226</v>
      </c>
      <c r="C26" s="326" t="s">
        <v>184</v>
      </c>
      <c r="D26" s="326"/>
      <c r="E26" s="326"/>
      <c r="F26" s="326"/>
      <c r="G26" s="326"/>
      <c r="H26" s="326"/>
      <c r="I26" s="326"/>
      <c r="J26" s="326"/>
      <c r="K26" s="326"/>
      <c r="L26" s="37">
        <f t="shared" si="0"/>
        <v>0</v>
      </c>
      <c r="M26" s="41">
        <f>SUM(M27:M29)</f>
        <v>0</v>
      </c>
      <c r="N26" s="41">
        <f t="shared" ref="N26:Q26" si="5">SUM(N27:N29)</f>
        <v>0</v>
      </c>
      <c r="O26" s="41">
        <f t="shared" si="5"/>
        <v>0</v>
      </c>
      <c r="P26" s="41">
        <f t="shared" si="5"/>
        <v>0</v>
      </c>
      <c r="Q26" s="41">
        <f t="shared" si="5"/>
        <v>0</v>
      </c>
    </row>
    <row r="27" spans="1:17" ht="51.75" customHeight="1">
      <c r="A27" s="36"/>
      <c r="B27" s="320" t="s">
        <v>185</v>
      </c>
      <c r="C27" s="321"/>
      <c r="D27" s="321"/>
      <c r="E27" s="321"/>
      <c r="F27" s="321"/>
      <c r="G27" s="321"/>
      <c r="H27" s="321"/>
      <c r="I27" s="321"/>
      <c r="J27" s="321"/>
      <c r="K27" s="322"/>
      <c r="L27" s="37">
        <f t="shared" si="0"/>
        <v>0</v>
      </c>
      <c r="M27" s="41">
        <v>0</v>
      </c>
      <c r="N27" s="41"/>
      <c r="O27" s="41"/>
      <c r="P27" s="41"/>
      <c r="Q27" s="68"/>
    </row>
    <row r="28" spans="1:17" ht="32.25" customHeight="1">
      <c r="A28" s="36"/>
      <c r="B28" s="322" t="s">
        <v>186</v>
      </c>
      <c r="C28" s="336"/>
      <c r="D28" s="336"/>
      <c r="E28" s="336"/>
      <c r="F28" s="336"/>
      <c r="G28" s="336"/>
      <c r="H28" s="336"/>
      <c r="I28" s="336"/>
      <c r="J28" s="336"/>
      <c r="K28" s="336"/>
      <c r="L28" s="37">
        <f t="shared" si="0"/>
        <v>0</v>
      </c>
      <c r="M28" s="41"/>
      <c r="N28" s="41"/>
      <c r="O28" s="41"/>
      <c r="P28" s="41"/>
      <c r="Q28" s="68"/>
    </row>
    <row r="29" spans="1:17" ht="22.5" customHeight="1">
      <c r="A29" s="36"/>
      <c r="B29" s="320" t="s">
        <v>187</v>
      </c>
      <c r="C29" s="321"/>
      <c r="D29" s="321"/>
      <c r="E29" s="321"/>
      <c r="F29" s="321"/>
      <c r="G29" s="321"/>
      <c r="H29" s="321"/>
      <c r="I29" s="321"/>
      <c r="J29" s="321"/>
      <c r="K29" s="322"/>
      <c r="L29" s="37">
        <f t="shared" si="0"/>
        <v>0</v>
      </c>
      <c r="M29" s="41"/>
      <c r="N29" s="41"/>
      <c r="O29" s="41"/>
      <c r="P29" s="41"/>
      <c r="Q29" s="68"/>
    </row>
    <row r="30" spans="1:17" ht="23.25" hidden="1" customHeight="1">
      <c r="A30" s="36">
        <v>112</v>
      </c>
      <c r="B30" s="141">
        <v>266</v>
      </c>
      <c r="C30" s="337" t="s">
        <v>178</v>
      </c>
      <c r="D30" s="337"/>
      <c r="E30" s="337"/>
      <c r="F30" s="337"/>
      <c r="G30" s="337"/>
      <c r="H30" s="337"/>
      <c r="I30" s="337"/>
      <c r="J30" s="337"/>
      <c r="K30" s="71"/>
      <c r="L30" s="37">
        <f t="shared" si="0"/>
        <v>0</v>
      </c>
      <c r="M30" s="41">
        <f>SUM(M31:M31)</f>
        <v>0</v>
      </c>
      <c r="N30" s="41">
        <f>SUM(N31:N31)</f>
        <v>0</v>
      </c>
      <c r="O30" s="41">
        <f>SUM(O31:O31)</f>
        <v>0</v>
      </c>
      <c r="P30" s="41">
        <f>SUM(P31:P31)</f>
        <v>0</v>
      </c>
      <c r="Q30" s="41">
        <f>SUM(Q31:Q31)</f>
        <v>0</v>
      </c>
    </row>
    <row r="31" spans="1:17" ht="31.5" hidden="1" customHeight="1">
      <c r="A31" s="36"/>
      <c r="B31" s="320" t="s">
        <v>188</v>
      </c>
      <c r="C31" s="321"/>
      <c r="D31" s="321"/>
      <c r="E31" s="321"/>
      <c r="F31" s="321"/>
      <c r="G31" s="321"/>
      <c r="H31" s="321"/>
      <c r="I31" s="321"/>
      <c r="J31" s="321"/>
      <c r="K31" s="322"/>
      <c r="L31" s="37">
        <f t="shared" si="0"/>
        <v>0</v>
      </c>
      <c r="M31" s="41"/>
      <c r="N31" s="41"/>
      <c r="O31" s="41"/>
      <c r="P31" s="41"/>
      <c r="Q31" s="68"/>
    </row>
    <row r="32" spans="1:17" ht="20.25" customHeight="1">
      <c r="A32" s="213">
        <v>113</v>
      </c>
      <c r="B32" s="212">
        <v>226</v>
      </c>
      <c r="C32" s="326" t="s">
        <v>181</v>
      </c>
      <c r="D32" s="326"/>
      <c r="E32" s="326"/>
      <c r="F32" s="326"/>
      <c r="G32" s="326"/>
      <c r="H32" s="326"/>
      <c r="I32" s="326"/>
      <c r="J32" s="326"/>
      <c r="K32" s="326"/>
      <c r="L32" s="37">
        <f t="shared" si="0"/>
        <v>0</v>
      </c>
      <c r="M32" s="41">
        <f>M34</f>
        <v>0</v>
      </c>
      <c r="N32" s="41"/>
      <c r="O32" s="41"/>
      <c r="P32" s="41"/>
      <c r="Q32" s="68"/>
    </row>
    <row r="33" spans="1:20" ht="15.75">
      <c r="A33" s="213"/>
      <c r="B33" s="327" t="s">
        <v>144</v>
      </c>
      <c r="C33" s="328"/>
      <c r="D33" s="328"/>
      <c r="E33" s="328"/>
      <c r="F33" s="328"/>
      <c r="G33" s="328"/>
      <c r="H33" s="328"/>
      <c r="I33" s="328"/>
      <c r="J33" s="328"/>
      <c r="K33" s="328"/>
      <c r="L33" s="37"/>
      <c r="M33" s="41"/>
      <c r="N33" s="41"/>
      <c r="O33" s="41"/>
      <c r="P33" s="41"/>
      <c r="Q33" s="68"/>
    </row>
    <row r="34" spans="1:20" ht="48" customHeight="1">
      <c r="A34" s="43"/>
      <c r="B34" s="320" t="s">
        <v>386</v>
      </c>
      <c r="C34" s="321"/>
      <c r="D34" s="321"/>
      <c r="E34" s="321"/>
      <c r="F34" s="321"/>
      <c r="G34" s="321"/>
      <c r="H34" s="321"/>
      <c r="I34" s="321"/>
      <c r="J34" s="321"/>
      <c r="K34" s="322"/>
      <c r="L34" s="37">
        <f t="shared" ref="L34" si="6">M34+O34+P34</f>
        <v>0</v>
      </c>
      <c r="M34" s="41"/>
      <c r="N34" s="41"/>
      <c r="O34" s="41"/>
      <c r="P34" s="41"/>
      <c r="Q34" s="68"/>
    </row>
    <row r="35" spans="1:20" ht="31.5" customHeight="1">
      <c r="A35" s="36">
        <v>119</v>
      </c>
      <c r="B35" s="332" t="s">
        <v>189</v>
      </c>
      <c r="C35" s="333"/>
      <c r="D35" s="333"/>
      <c r="E35" s="333"/>
      <c r="F35" s="333"/>
      <c r="G35" s="333"/>
      <c r="H35" s="333"/>
      <c r="I35" s="333"/>
      <c r="J35" s="333"/>
      <c r="K35" s="334"/>
      <c r="L35" s="37">
        <f t="shared" si="0"/>
        <v>2323623.7999999998</v>
      </c>
      <c r="M35" s="41">
        <f>M36</f>
        <v>2202690.52</v>
      </c>
      <c r="N35" s="41">
        <f t="shared" ref="N35:Q35" si="7">N36</f>
        <v>0</v>
      </c>
      <c r="O35" s="41">
        <f t="shared" si="7"/>
        <v>0</v>
      </c>
      <c r="P35" s="41">
        <f t="shared" si="7"/>
        <v>120933.28</v>
      </c>
      <c r="Q35" s="41">
        <f t="shared" si="7"/>
        <v>0</v>
      </c>
    </row>
    <row r="36" spans="1:20" ht="17.25" customHeight="1">
      <c r="A36" s="36">
        <v>119</v>
      </c>
      <c r="B36" s="69">
        <v>213</v>
      </c>
      <c r="C36" s="326" t="s">
        <v>190</v>
      </c>
      <c r="D36" s="326"/>
      <c r="E36" s="326"/>
      <c r="F36" s="326"/>
      <c r="G36" s="326"/>
      <c r="H36" s="326"/>
      <c r="I36" s="326"/>
      <c r="J36" s="326"/>
      <c r="K36" s="326"/>
      <c r="L36" s="37">
        <f t="shared" si="0"/>
        <v>2323623.7999999998</v>
      </c>
      <c r="M36" s="41">
        <v>2202690.52</v>
      </c>
      <c r="N36" s="41"/>
      <c r="O36" s="41"/>
      <c r="P36" s="41">
        <v>120933.28</v>
      </c>
      <c r="Q36" s="68">
        <v>0</v>
      </c>
      <c r="S36" s="31">
        <f>8957600-160500</f>
        <v>8797100</v>
      </c>
      <c r="T36" s="35">
        <f>S36-M36</f>
        <v>6594409.4800000004</v>
      </c>
    </row>
    <row r="37" spans="1:20" ht="24" customHeight="1">
      <c r="A37" s="36"/>
      <c r="B37" s="45">
        <v>220</v>
      </c>
      <c r="C37" s="331" t="s">
        <v>191</v>
      </c>
      <c r="D37" s="331"/>
      <c r="E37" s="331"/>
      <c r="F37" s="331"/>
      <c r="G37" s="331"/>
      <c r="H37" s="331"/>
      <c r="I37" s="331"/>
      <c r="J37" s="331"/>
      <c r="K37" s="331"/>
      <c r="L37" s="37">
        <f t="shared" si="0"/>
        <v>2196290.21</v>
      </c>
      <c r="M37" s="38">
        <f>M38+M48+M53+M82+M103+M122</f>
        <v>1301300</v>
      </c>
      <c r="N37" s="38">
        <f>N38+N48+N53+N82+N103+N122</f>
        <v>0</v>
      </c>
      <c r="O37" s="38">
        <f>O38+O48+O53+O82+O103+O122</f>
        <v>0</v>
      </c>
      <c r="P37" s="38">
        <f>P38+P48+P53+P82+P103+P122</f>
        <v>894990.21</v>
      </c>
      <c r="Q37" s="38">
        <f>Q38+Q48+Q53+Q82+Q103+Q122</f>
        <v>617.75</v>
      </c>
    </row>
    <row r="38" spans="1:20" ht="19.5" customHeight="1">
      <c r="A38" s="36">
        <v>244</v>
      </c>
      <c r="B38" s="69">
        <v>221</v>
      </c>
      <c r="C38" s="326" t="s">
        <v>192</v>
      </c>
      <c r="D38" s="326"/>
      <c r="E38" s="326"/>
      <c r="F38" s="326"/>
      <c r="G38" s="326"/>
      <c r="H38" s="326"/>
      <c r="I38" s="326"/>
      <c r="J38" s="326"/>
      <c r="K38" s="326"/>
      <c r="L38" s="37">
        <f t="shared" si="0"/>
        <v>89000</v>
      </c>
      <c r="M38" s="41">
        <f>SUM(M40:M45)</f>
        <v>0</v>
      </c>
      <c r="N38" s="41">
        <f t="shared" ref="N38:Q38" si="8">SUM(N40:N45)</f>
        <v>0</v>
      </c>
      <c r="O38" s="41">
        <f t="shared" si="8"/>
        <v>0</v>
      </c>
      <c r="P38" s="41">
        <f t="shared" si="8"/>
        <v>89000</v>
      </c>
      <c r="Q38" s="41">
        <f t="shared" si="8"/>
        <v>0</v>
      </c>
      <c r="S38" s="31">
        <v>178000</v>
      </c>
      <c r="T38" s="35">
        <f>S38-M38</f>
        <v>178000</v>
      </c>
    </row>
    <row r="39" spans="1:20" ht="39" customHeight="1">
      <c r="A39" s="43"/>
      <c r="B39" s="343" t="s">
        <v>193</v>
      </c>
      <c r="C39" s="344"/>
      <c r="D39" s="344"/>
      <c r="E39" s="344"/>
      <c r="F39" s="344"/>
      <c r="G39" s="344"/>
      <c r="H39" s="344"/>
      <c r="I39" s="44" t="s">
        <v>194</v>
      </c>
      <c r="J39" s="44" t="s">
        <v>195</v>
      </c>
      <c r="K39" s="44" t="s">
        <v>196</v>
      </c>
      <c r="L39" s="37"/>
      <c r="M39" s="72"/>
      <c r="N39" s="72"/>
      <c r="O39" s="72"/>
      <c r="P39" s="72"/>
      <c r="Q39" s="68"/>
    </row>
    <row r="40" spans="1:20" ht="15.75">
      <c r="A40" s="43"/>
      <c r="B40" s="322" t="s">
        <v>197</v>
      </c>
      <c r="C40" s="336"/>
      <c r="D40" s="336"/>
      <c r="E40" s="336"/>
      <c r="F40" s="336"/>
      <c r="G40" s="336"/>
      <c r="H40" s="336"/>
      <c r="I40" s="73">
        <v>3</v>
      </c>
      <c r="J40" s="73">
        <f>P40/12</f>
        <v>4416.666666666667</v>
      </c>
      <c r="K40" s="73"/>
      <c r="L40" s="37">
        <f t="shared" si="0"/>
        <v>53000</v>
      </c>
      <c r="M40" s="41"/>
      <c r="N40" s="72"/>
      <c r="O40" s="72"/>
      <c r="P40" s="106">
        <v>53000</v>
      </c>
      <c r="Q40" s="68"/>
    </row>
    <row r="41" spans="1:20" ht="15.75">
      <c r="A41" s="43"/>
      <c r="B41" s="322" t="s">
        <v>198</v>
      </c>
      <c r="C41" s="336"/>
      <c r="D41" s="336"/>
      <c r="E41" s="336"/>
      <c r="F41" s="336"/>
      <c r="G41" s="336"/>
      <c r="H41" s="336"/>
      <c r="I41" s="73">
        <v>1</v>
      </c>
      <c r="J41" s="215">
        <f>P41/12</f>
        <v>3000</v>
      </c>
      <c r="K41" s="73"/>
      <c r="L41" s="37">
        <f t="shared" si="0"/>
        <v>36000</v>
      </c>
      <c r="M41" s="41"/>
      <c r="N41" s="72"/>
      <c r="O41" s="72"/>
      <c r="P41" s="106">
        <v>36000</v>
      </c>
      <c r="Q41" s="68"/>
    </row>
    <row r="42" spans="1:20" ht="15.75" hidden="1">
      <c r="A42" s="43"/>
      <c r="B42" s="322" t="s">
        <v>199</v>
      </c>
      <c r="C42" s="336"/>
      <c r="D42" s="336"/>
      <c r="E42" s="336"/>
      <c r="F42" s="336"/>
      <c r="G42" s="336"/>
      <c r="H42" s="336"/>
      <c r="I42" s="73"/>
      <c r="J42" s="73"/>
      <c r="K42" s="73"/>
      <c r="L42" s="37">
        <f t="shared" si="0"/>
        <v>0</v>
      </c>
      <c r="M42" s="72"/>
      <c r="N42" s="72"/>
      <c r="O42" s="72"/>
      <c r="P42" s="72"/>
      <c r="Q42" s="68"/>
    </row>
    <row r="43" spans="1:20" ht="32.25" hidden="1" customHeight="1">
      <c r="A43" s="43"/>
      <c r="B43" s="322" t="s">
        <v>200</v>
      </c>
      <c r="C43" s="336"/>
      <c r="D43" s="336"/>
      <c r="E43" s="336"/>
      <c r="F43" s="336"/>
      <c r="G43" s="336"/>
      <c r="H43" s="336"/>
      <c r="I43" s="73"/>
      <c r="J43" s="73"/>
      <c r="K43" s="73"/>
      <c r="L43" s="37">
        <f t="shared" si="0"/>
        <v>0</v>
      </c>
      <c r="M43" s="72"/>
      <c r="N43" s="72"/>
      <c r="O43" s="72"/>
      <c r="P43" s="72"/>
      <c r="Q43" s="68"/>
    </row>
    <row r="44" spans="1:20" ht="15.75" hidden="1">
      <c r="A44" s="43"/>
      <c r="B44" s="322" t="s">
        <v>201</v>
      </c>
      <c r="C44" s="336"/>
      <c r="D44" s="336"/>
      <c r="E44" s="336"/>
      <c r="F44" s="336"/>
      <c r="G44" s="336"/>
      <c r="H44" s="336"/>
      <c r="I44" s="73"/>
      <c r="J44" s="73"/>
      <c r="K44" s="73"/>
      <c r="L44" s="37">
        <f t="shared" si="0"/>
        <v>0</v>
      </c>
      <c r="M44" s="72"/>
      <c r="N44" s="72"/>
      <c r="O44" s="72"/>
      <c r="P44" s="72"/>
      <c r="Q44" s="68"/>
    </row>
    <row r="45" spans="1:20" ht="34.5" customHeight="1">
      <c r="A45" s="43"/>
      <c r="B45" s="322" t="s">
        <v>343</v>
      </c>
      <c r="C45" s="336"/>
      <c r="D45" s="336"/>
      <c r="E45" s="336"/>
      <c r="F45" s="336"/>
      <c r="G45" s="336"/>
      <c r="H45" s="336"/>
      <c r="I45" s="73"/>
      <c r="J45" s="73"/>
      <c r="K45" s="74"/>
      <c r="L45" s="37">
        <f t="shared" si="0"/>
        <v>0</v>
      </c>
      <c r="M45" s="72"/>
      <c r="N45" s="72"/>
      <c r="O45" s="72"/>
      <c r="P45" s="72"/>
      <c r="Q45" s="68"/>
    </row>
    <row r="46" spans="1:20" ht="19.5" hidden="1" customHeight="1">
      <c r="A46" s="43"/>
      <c r="B46" s="322" t="s">
        <v>202</v>
      </c>
      <c r="C46" s="336"/>
      <c r="D46" s="336"/>
      <c r="E46" s="336"/>
      <c r="F46" s="336"/>
      <c r="G46" s="336"/>
      <c r="H46" s="336"/>
      <c r="I46" s="42"/>
      <c r="J46" s="42"/>
      <c r="K46" s="42"/>
      <c r="L46" s="37">
        <f t="shared" si="0"/>
        <v>0</v>
      </c>
      <c r="M46" s="72"/>
      <c r="N46" s="72"/>
      <c r="O46" s="72"/>
      <c r="P46" s="72"/>
      <c r="Q46" s="68"/>
    </row>
    <row r="47" spans="1:20" ht="21.75" hidden="1" customHeight="1">
      <c r="A47" s="43"/>
      <c r="B47" s="351" t="s">
        <v>144</v>
      </c>
      <c r="C47" s="352"/>
      <c r="D47" s="352"/>
      <c r="E47" s="352"/>
      <c r="F47" s="352"/>
      <c r="G47" s="352"/>
      <c r="H47" s="352"/>
      <c r="I47" s="75"/>
      <c r="J47" s="75"/>
      <c r="K47" s="75"/>
      <c r="L47" s="37">
        <f t="shared" si="0"/>
        <v>0</v>
      </c>
      <c r="M47" s="72"/>
      <c r="N47" s="72"/>
      <c r="O47" s="72"/>
      <c r="P47" s="72"/>
      <c r="Q47" s="68"/>
    </row>
    <row r="48" spans="1:20" ht="19.5" customHeight="1">
      <c r="A48" s="100">
        <v>244</v>
      </c>
      <c r="B48" s="100">
        <v>222</v>
      </c>
      <c r="C48" s="346" t="s">
        <v>182</v>
      </c>
      <c r="D48" s="347"/>
      <c r="E48" s="347"/>
      <c r="F48" s="347"/>
      <c r="G48" s="347"/>
      <c r="H48" s="347"/>
      <c r="I48" s="347"/>
      <c r="J48" s="347"/>
      <c r="K48" s="348"/>
      <c r="L48" s="37">
        <f t="shared" si="0"/>
        <v>0</v>
      </c>
      <c r="M48" s="72">
        <f>SUM(M49:M50)</f>
        <v>0</v>
      </c>
      <c r="N48" s="158">
        <f t="shared" ref="N48:Q48" si="9">SUM(N49:N50)</f>
        <v>0</v>
      </c>
      <c r="O48" s="158">
        <f t="shared" si="9"/>
        <v>0</v>
      </c>
      <c r="P48" s="158">
        <f t="shared" si="9"/>
        <v>0</v>
      </c>
      <c r="Q48" s="158">
        <f t="shared" si="9"/>
        <v>0</v>
      </c>
    </row>
    <row r="49" spans="1:22" ht="30.75" customHeight="1">
      <c r="A49" s="43"/>
      <c r="B49" s="322" t="s">
        <v>203</v>
      </c>
      <c r="C49" s="336"/>
      <c r="D49" s="336"/>
      <c r="E49" s="336"/>
      <c r="F49" s="336"/>
      <c r="G49" s="336"/>
      <c r="H49" s="336"/>
      <c r="I49" s="336"/>
      <c r="J49" s="336"/>
      <c r="K49" s="336"/>
      <c r="L49" s="37">
        <f t="shared" si="0"/>
        <v>0</v>
      </c>
      <c r="M49" s="72"/>
      <c r="N49" s="72"/>
      <c r="O49" s="72"/>
      <c r="P49" s="72"/>
      <c r="Q49" s="68"/>
    </row>
    <row r="50" spans="1:22" ht="21" customHeight="1">
      <c r="A50" s="43"/>
      <c r="B50" s="320" t="s">
        <v>204</v>
      </c>
      <c r="C50" s="349"/>
      <c r="D50" s="349"/>
      <c r="E50" s="349"/>
      <c r="F50" s="349"/>
      <c r="G50" s="349"/>
      <c r="H50" s="349"/>
      <c r="I50" s="349"/>
      <c r="J50" s="349"/>
      <c r="K50" s="350"/>
      <c r="L50" s="37">
        <f t="shared" si="0"/>
        <v>0</v>
      </c>
      <c r="M50" s="72"/>
      <c r="N50" s="72"/>
      <c r="O50" s="72"/>
      <c r="P50" s="41"/>
      <c r="Q50" s="68"/>
    </row>
    <row r="51" spans="1:22" ht="15.75" hidden="1" customHeight="1">
      <c r="A51" s="43"/>
      <c r="B51" s="320" t="s">
        <v>205</v>
      </c>
      <c r="C51" s="349"/>
      <c r="D51" s="349"/>
      <c r="E51" s="349"/>
      <c r="F51" s="349"/>
      <c r="G51" s="349"/>
      <c r="H51" s="349"/>
      <c r="I51" s="349"/>
      <c r="J51" s="349"/>
      <c r="K51" s="350"/>
      <c r="L51" s="37">
        <f t="shared" si="0"/>
        <v>0</v>
      </c>
      <c r="M51" s="72"/>
      <c r="N51" s="72"/>
      <c r="O51" s="72"/>
      <c r="P51" s="41"/>
      <c r="Q51" s="68"/>
    </row>
    <row r="52" spans="1:22" ht="15.75" hidden="1" customHeight="1">
      <c r="A52" s="43"/>
      <c r="B52" s="320" t="s">
        <v>144</v>
      </c>
      <c r="C52" s="321"/>
      <c r="D52" s="321"/>
      <c r="E52" s="321"/>
      <c r="F52" s="321"/>
      <c r="G52" s="321"/>
      <c r="H52" s="321"/>
      <c r="I52" s="321"/>
      <c r="J52" s="321"/>
      <c r="K52" s="322"/>
      <c r="L52" s="37">
        <f t="shared" si="0"/>
        <v>0</v>
      </c>
      <c r="M52" s="72"/>
      <c r="N52" s="72"/>
      <c r="O52" s="72"/>
      <c r="P52" s="41"/>
      <c r="Q52" s="68"/>
    </row>
    <row r="53" spans="1:22" ht="21" customHeight="1">
      <c r="A53" s="36">
        <v>244</v>
      </c>
      <c r="B53" s="69">
        <v>223</v>
      </c>
      <c r="C53" s="326" t="s">
        <v>206</v>
      </c>
      <c r="D53" s="326"/>
      <c r="E53" s="326"/>
      <c r="F53" s="326"/>
      <c r="G53" s="326"/>
      <c r="H53" s="326"/>
      <c r="I53" s="326"/>
      <c r="J53" s="326"/>
      <c r="K53" s="326"/>
      <c r="L53" s="37">
        <f>M53+O53+P53</f>
        <v>937682.25</v>
      </c>
      <c r="M53" s="101">
        <f>M54+M58+M63+M68</f>
        <v>813300</v>
      </c>
      <c r="N53" s="101">
        <f>N54+N58+N63+N68</f>
        <v>0</v>
      </c>
      <c r="O53" s="101">
        <f>O54+O58+O63+O68</f>
        <v>0</v>
      </c>
      <c r="P53" s="101">
        <f>P54+P58+P63+P68</f>
        <v>124382.25</v>
      </c>
      <c r="Q53" s="101">
        <f>Q54+Q58+Q63+Q68</f>
        <v>617.75</v>
      </c>
      <c r="S53" s="31">
        <v>3932361</v>
      </c>
      <c r="T53" s="35">
        <f>S53-M53</f>
        <v>3119061</v>
      </c>
    </row>
    <row r="54" spans="1:22" ht="27" customHeight="1">
      <c r="A54" s="43"/>
      <c r="B54" s="322" t="s">
        <v>207</v>
      </c>
      <c r="C54" s="336"/>
      <c r="D54" s="336"/>
      <c r="E54" s="336"/>
      <c r="F54" s="336"/>
      <c r="G54" s="336"/>
      <c r="H54" s="336"/>
      <c r="I54" s="336"/>
      <c r="J54" s="336"/>
      <c r="K54" s="336"/>
      <c r="L54" s="37">
        <f>M54+O54+P54</f>
        <v>593761.05000000005</v>
      </c>
      <c r="M54" s="72">
        <f>SUM(M56:M57)</f>
        <v>543300</v>
      </c>
      <c r="N54" s="101">
        <f>SUM(N56:N57)</f>
        <v>0</v>
      </c>
      <c r="O54" s="101">
        <f>SUM(O56:O57)</f>
        <v>0</v>
      </c>
      <c r="P54" s="101">
        <f>SUM(P56:P57)</f>
        <v>50461.05</v>
      </c>
      <c r="Q54" s="101">
        <f>SUM(Q56:Q57)</f>
        <v>617.75</v>
      </c>
    </row>
    <row r="55" spans="1:22" ht="42.75" customHeight="1">
      <c r="A55" s="43"/>
      <c r="B55" s="357" t="s">
        <v>208</v>
      </c>
      <c r="C55" s="358"/>
      <c r="D55" s="358"/>
      <c r="E55" s="358"/>
      <c r="F55" s="358"/>
      <c r="G55" s="358"/>
      <c r="H55" s="359"/>
      <c r="I55" s="344" t="s">
        <v>209</v>
      </c>
      <c r="J55" s="344"/>
      <c r="K55" s="344"/>
      <c r="L55" s="345"/>
      <c r="M55" s="345"/>
      <c r="N55" s="345"/>
      <c r="O55" s="345"/>
      <c r="P55" s="345"/>
      <c r="Q55" s="68"/>
    </row>
    <row r="56" spans="1:22" ht="17.25" customHeight="1">
      <c r="A56" s="43"/>
      <c r="B56" s="351" t="s">
        <v>301</v>
      </c>
      <c r="C56" s="352"/>
      <c r="D56" s="352"/>
      <c r="E56" s="352"/>
      <c r="F56" s="352"/>
      <c r="G56" s="352"/>
      <c r="H56" s="353"/>
      <c r="I56" s="354"/>
      <c r="J56" s="355"/>
      <c r="K56" s="356"/>
      <c r="L56" s="76">
        <f>M56+O56+P56</f>
        <v>593761.05000000005</v>
      </c>
      <c r="M56" s="185">
        <v>543300</v>
      </c>
      <c r="N56" s="160"/>
      <c r="O56" s="160"/>
      <c r="P56" s="41">
        <v>50461.05</v>
      </c>
      <c r="Q56" s="68">
        <v>617.75</v>
      </c>
    </row>
    <row r="57" spans="1:22" ht="15.75">
      <c r="A57" s="43"/>
      <c r="B57" s="360"/>
      <c r="C57" s="361"/>
      <c r="D57" s="361"/>
      <c r="E57" s="361"/>
      <c r="F57" s="361"/>
      <c r="G57" s="361"/>
      <c r="H57" s="343"/>
      <c r="I57" s="362"/>
      <c r="J57" s="362"/>
      <c r="K57" s="362"/>
      <c r="L57" s="76">
        <f t="shared" ref="L57" si="10">M57+O57+P57</f>
        <v>0</v>
      </c>
      <c r="M57" s="72"/>
      <c r="N57" s="72"/>
      <c r="O57" s="72"/>
      <c r="P57" s="72"/>
      <c r="Q57" s="68"/>
      <c r="V57" s="35"/>
    </row>
    <row r="58" spans="1:22" ht="21.75" customHeight="1">
      <c r="A58" s="43"/>
      <c r="B58" s="322" t="s">
        <v>210</v>
      </c>
      <c r="C58" s="336"/>
      <c r="D58" s="336"/>
      <c r="E58" s="336"/>
      <c r="F58" s="336"/>
      <c r="G58" s="336"/>
      <c r="H58" s="336"/>
      <c r="I58" s="336"/>
      <c r="J58" s="336"/>
      <c r="K58" s="336"/>
      <c r="L58" s="101"/>
      <c r="M58" s="72">
        <f>SUM(M60:M62)</f>
        <v>270000</v>
      </c>
      <c r="N58" s="101">
        <f>SUM(N60:N62)</f>
        <v>0</v>
      </c>
      <c r="O58" s="101">
        <f>SUM(O60:O62)</f>
        <v>0</v>
      </c>
      <c r="P58" s="101">
        <f>SUM(P60:P62)</f>
        <v>0</v>
      </c>
      <c r="Q58" s="101">
        <f>SUM(Q60:Q62)</f>
        <v>0</v>
      </c>
    </row>
    <row r="59" spans="1:22" ht="38.25" customHeight="1">
      <c r="A59" s="43"/>
      <c r="B59" s="357" t="s">
        <v>208</v>
      </c>
      <c r="C59" s="358"/>
      <c r="D59" s="358"/>
      <c r="E59" s="358"/>
      <c r="F59" s="358"/>
      <c r="G59" s="358"/>
      <c r="H59" s="359"/>
      <c r="I59" s="344" t="s">
        <v>211</v>
      </c>
      <c r="J59" s="344"/>
      <c r="K59" s="344"/>
      <c r="L59" s="345"/>
      <c r="M59" s="345"/>
      <c r="N59" s="345"/>
      <c r="O59" s="345"/>
      <c r="P59" s="345"/>
      <c r="Q59" s="68"/>
    </row>
    <row r="60" spans="1:22" ht="19.5" customHeight="1">
      <c r="A60" s="43"/>
      <c r="B60" s="351" t="s">
        <v>296</v>
      </c>
      <c r="C60" s="352"/>
      <c r="D60" s="352"/>
      <c r="E60" s="352"/>
      <c r="F60" s="352"/>
      <c r="G60" s="352"/>
      <c r="H60" s="353"/>
      <c r="I60" s="354"/>
      <c r="J60" s="355"/>
      <c r="K60" s="356"/>
      <c r="L60" s="76">
        <f>M60+O60+P60</f>
        <v>150000</v>
      </c>
      <c r="M60" s="41">
        <v>150000</v>
      </c>
      <c r="N60" s="160"/>
      <c r="O60" s="160"/>
      <c r="P60" s="41"/>
      <c r="Q60" s="68"/>
    </row>
    <row r="61" spans="1:22" ht="15.75">
      <c r="A61" s="43"/>
      <c r="B61" s="351" t="s">
        <v>297</v>
      </c>
      <c r="C61" s="352"/>
      <c r="D61" s="352"/>
      <c r="E61" s="352"/>
      <c r="F61" s="352"/>
      <c r="G61" s="352"/>
      <c r="H61" s="353"/>
      <c r="I61" s="354"/>
      <c r="J61" s="355"/>
      <c r="K61" s="356"/>
      <c r="L61" s="76">
        <f t="shared" ref="L61:L63" si="11">M61+O61+P61</f>
        <v>120000</v>
      </c>
      <c r="M61" s="41">
        <v>120000</v>
      </c>
      <c r="N61" s="160"/>
      <c r="O61" s="160"/>
      <c r="P61" s="41"/>
      <c r="Q61" s="68"/>
    </row>
    <row r="62" spans="1:22" ht="15.75">
      <c r="A62" s="43"/>
      <c r="B62" s="360"/>
      <c r="C62" s="361"/>
      <c r="D62" s="361"/>
      <c r="E62" s="361"/>
      <c r="F62" s="361"/>
      <c r="G62" s="361"/>
      <c r="H62" s="343"/>
      <c r="I62" s="344"/>
      <c r="J62" s="344"/>
      <c r="K62" s="344"/>
      <c r="L62" s="76">
        <f t="shared" si="11"/>
        <v>0</v>
      </c>
      <c r="M62" s="72"/>
      <c r="N62" s="72"/>
      <c r="O62" s="72"/>
      <c r="P62" s="72"/>
      <c r="Q62" s="68"/>
    </row>
    <row r="63" spans="1:22" ht="21" customHeight="1">
      <c r="A63" s="43"/>
      <c r="B63" s="322" t="s">
        <v>212</v>
      </c>
      <c r="C63" s="336"/>
      <c r="D63" s="336"/>
      <c r="E63" s="336"/>
      <c r="F63" s="336"/>
      <c r="G63" s="336"/>
      <c r="H63" s="336"/>
      <c r="I63" s="336"/>
      <c r="J63" s="336"/>
      <c r="K63" s="336"/>
      <c r="L63" s="76">
        <f t="shared" si="11"/>
        <v>60000</v>
      </c>
      <c r="M63" s="72">
        <f>SUM(M65:M67)</f>
        <v>0</v>
      </c>
      <c r="N63" s="101">
        <f>SUM(N65:N67)</f>
        <v>0</v>
      </c>
      <c r="O63" s="101">
        <f>SUM(O65:O67)</f>
        <v>0</v>
      </c>
      <c r="P63" s="101">
        <f>SUM(P65:P67)</f>
        <v>60000</v>
      </c>
      <c r="Q63" s="101">
        <f>SUM(Q65:Q67)</f>
        <v>0</v>
      </c>
    </row>
    <row r="64" spans="1:22" ht="27" customHeight="1">
      <c r="A64" s="43"/>
      <c r="B64" s="343" t="s">
        <v>208</v>
      </c>
      <c r="C64" s="344"/>
      <c r="D64" s="344"/>
      <c r="E64" s="344"/>
      <c r="F64" s="344"/>
      <c r="G64" s="344"/>
      <c r="H64" s="344" t="s">
        <v>193</v>
      </c>
      <c r="I64" s="344"/>
      <c r="J64" s="344" t="s">
        <v>213</v>
      </c>
      <c r="K64" s="344"/>
      <c r="L64" s="345"/>
      <c r="M64" s="345"/>
      <c r="N64" s="345"/>
      <c r="O64" s="345"/>
      <c r="P64" s="345"/>
      <c r="Q64" s="68"/>
    </row>
    <row r="65" spans="1:17" ht="19.5" customHeight="1">
      <c r="A65" s="43"/>
      <c r="B65" s="367"/>
      <c r="C65" s="368"/>
      <c r="D65" s="368"/>
      <c r="E65" s="368"/>
      <c r="F65" s="368"/>
      <c r="G65" s="369"/>
      <c r="H65" s="360" t="s">
        <v>298</v>
      </c>
      <c r="I65" s="343"/>
      <c r="J65" s="370"/>
      <c r="K65" s="371"/>
      <c r="L65" s="76">
        <f>M65+O65+P65</f>
        <v>0</v>
      </c>
      <c r="M65" s="41"/>
      <c r="N65" s="160"/>
      <c r="O65" s="160"/>
      <c r="P65" s="41"/>
      <c r="Q65" s="68"/>
    </row>
    <row r="66" spans="1:17" ht="23.25" customHeight="1">
      <c r="A66" s="43"/>
      <c r="B66" s="432"/>
      <c r="C66" s="433"/>
      <c r="D66" s="433"/>
      <c r="E66" s="433"/>
      <c r="F66" s="433"/>
      <c r="G66" s="434"/>
      <c r="H66" s="360" t="s">
        <v>299</v>
      </c>
      <c r="I66" s="343"/>
      <c r="J66" s="435"/>
      <c r="K66" s="436"/>
      <c r="L66" s="76">
        <f t="shared" ref="L66:L109" si="12">M66+O66+P66</f>
        <v>60000</v>
      </c>
      <c r="M66" s="41"/>
      <c r="N66" s="160"/>
      <c r="O66" s="160"/>
      <c r="P66" s="41">
        <v>60000</v>
      </c>
      <c r="Q66" s="68"/>
    </row>
    <row r="67" spans="1:17" ht="15.75">
      <c r="A67" s="43"/>
      <c r="B67" s="360"/>
      <c r="C67" s="361"/>
      <c r="D67" s="361"/>
      <c r="E67" s="361"/>
      <c r="F67" s="361"/>
      <c r="G67" s="343"/>
      <c r="H67" s="360"/>
      <c r="I67" s="343"/>
      <c r="J67" s="360"/>
      <c r="K67" s="343"/>
      <c r="L67" s="76">
        <f t="shared" si="12"/>
        <v>0</v>
      </c>
      <c r="M67" s="72"/>
      <c r="N67" s="72"/>
      <c r="O67" s="72"/>
      <c r="P67" s="72"/>
      <c r="Q67" s="68"/>
    </row>
    <row r="68" spans="1:17" ht="15.75" customHeight="1">
      <c r="A68" s="78"/>
      <c r="B68" s="322" t="s">
        <v>300</v>
      </c>
      <c r="C68" s="336"/>
      <c r="D68" s="336"/>
      <c r="E68" s="336"/>
      <c r="F68" s="336"/>
      <c r="G68" s="336"/>
      <c r="H68" s="336"/>
      <c r="I68" s="336"/>
      <c r="J68" s="336"/>
      <c r="K68" s="336"/>
      <c r="L68" s="76">
        <f t="shared" si="12"/>
        <v>13921.2</v>
      </c>
      <c r="M68" s="41">
        <f>M69</f>
        <v>0</v>
      </c>
      <c r="N68" s="41">
        <f t="shared" ref="N68:Q68" si="13">N69</f>
        <v>0</v>
      </c>
      <c r="O68" s="41">
        <f t="shared" si="13"/>
        <v>0</v>
      </c>
      <c r="P68" s="41">
        <f t="shared" si="13"/>
        <v>13921.2</v>
      </c>
      <c r="Q68" s="41">
        <f t="shared" si="13"/>
        <v>0</v>
      </c>
    </row>
    <row r="69" spans="1:17" ht="15.75">
      <c r="A69" s="78"/>
      <c r="B69" s="320"/>
      <c r="C69" s="321"/>
      <c r="D69" s="321"/>
      <c r="E69" s="321"/>
      <c r="F69" s="321"/>
      <c r="G69" s="321"/>
      <c r="H69" s="321"/>
      <c r="I69" s="321"/>
      <c r="J69" s="321"/>
      <c r="K69" s="322"/>
      <c r="L69" s="76">
        <f t="shared" si="12"/>
        <v>13921.2</v>
      </c>
      <c r="M69" s="41"/>
      <c r="N69" s="72"/>
      <c r="O69" s="72"/>
      <c r="P69" s="72">
        <v>13921.2</v>
      </c>
      <c r="Q69" s="68"/>
    </row>
    <row r="70" spans="1:17" ht="15.75" hidden="1" customHeight="1">
      <c r="A70" s="363">
        <v>244</v>
      </c>
      <c r="B70" s="365">
        <v>224</v>
      </c>
      <c r="C70" s="326" t="s">
        <v>215</v>
      </c>
      <c r="D70" s="326"/>
      <c r="E70" s="326"/>
      <c r="F70" s="326"/>
      <c r="G70" s="326"/>
      <c r="H70" s="326"/>
      <c r="I70" s="326"/>
      <c r="J70" s="326"/>
      <c r="K70" s="326"/>
      <c r="L70" s="430">
        <f t="shared" si="12"/>
        <v>0</v>
      </c>
      <c r="M70" s="420">
        <f>M72+M75+M77+M79</f>
        <v>0</v>
      </c>
      <c r="N70" s="420">
        <f t="shared" ref="N70:Q70" si="14">N72+N75+N77+N79</f>
        <v>0</v>
      </c>
      <c r="O70" s="420">
        <f t="shared" si="14"/>
        <v>0</v>
      </c>
      <c r="P70" s="420">
        <f t="shared" si="14"/>
        <v>0</v>
      </c>
      <c r="Q70" s="420">
        <f t="shared" si="14"/>
        <v>0</v>
      </c>
    </row>
    <row r="71" spans="1:17" ht="15.75" hidden="1" customHeight="1">
      <c r="A71" s="364"/>
      <c r="B71" s="366"/>
      <c r="C71" s="326"/>
      <c r="D71" s="326"/>
      <c r="E71" s="326"/>
      <c r="F71" s="326"/>
      <c r="G71" s="326"/>
      <c r="H71" s="326"/>
      <c r="I71" s="326"/>
      <c r="J71" s="326"/>
      <c r="K71" s="326"/>
      <c r="L71" s="431"/>
      <c r="M71" s="421"/>
      <c r="N71" s="421"/>
      <c r="O71" s="421"/>
      <c r="P71" s="421"/>
      <c r="Q71" s="421"/>
    </row>
    <row r="72" spans="1:17" ht="32.25" hidden="1" customHeight="1">
      <c r="A72" s="43"/>
      <c r="B72" s="322" t="s">
        <v>216</v>
      </c>
      <c r="C72" s="336"/>
      <c r="D72" s="336"/>
      <c r="E72" s="336"/>
      <c r="F72" s="336"/>
      <c r="G72" s="336"/>
      <c r="H72" s="336"/>
      <c r="I72" s="336"/>
      <c r="J72" s="336"/>
      <c r="K72" s="336"/>
      <c r="L72" s="76">
        <f t="shared" si="12"/>
        <v>0</v>
      </c>
      <c r="M72" s="76"/>
      <c r="N72" s="76"/>
      <c r="O72" s="72"/>
      <c r="P72" s="72"/>
      <c r="Q72" s="68"/>
    </row>
    <row r="73" spans="1:17" ht="33.75" hidden="1" customHeight="1">
      <c r="A73" s="43"/>
      <c r="B73" s="322" t="s">
        <v>217</v>
      </c>
      <c r="C73" s="336"/>
      <c r="D73" s="336"/>
      <c r="E73" s="336"/>
      <c r="F73" s="336"/>
      <c r="G73" s="336"/>
      <c r="H73" s="336"/>
      <c r="I73" s="336"/>
      <c r="J73" s="336"/>
      <c r="K73" s="336"/>
      <c r="L73" s="76">
        <f t="shared" si="12"/>
        <v>0</v>
      </c>
      <c r="M73" s="76"/>
      <c r="N73" s="76"/>
      <c r="O73" s="72"/>
      <c r="P73" s="72"/>
      <c r="Q73" s="68"/>
    </row>
    <row r="74" spans="1:17" ht="15.75" hidden="1" customHeight="1">
      <c r="A74" s="43"/>
      <c r="B74" s="344" t="s">
        <v>218</v>
      </c>
      <c r="C74" s="344"/>
      <c r="D74" s="344"/>
      <c r="E74" s="344"/>
      <c r="F74" s="344" t="s">
        <v>193</v>
      </c>
      <c r="G74" s="344"/>
      <c r="H74" s="344"/>
      <c r="I74" s="344" t="s">
        <v>219</v>
      </c>
      <c r="J74" s="344"/>
      <c r="K74" s="344"/>
      <c r="L74" s="401"/>
      <c r="M74" s="402"/>
      <c r="N74" s="402"/>
      <c r="O74" s="402"/>
      <c r="P74" s="402"/>
      <c r="Q74" s="403"/>
    </row>
    <row r="75" spans="1:17" ht="15.75" hidden="1">
      <c r="A75" s="43"/>
      <c r="B75" s="344"/>
      <c r="C75" s="344"/>
      <c r="D75" s="344"/>
      <c r="E75" s="344"/>
      <c r="F75" s="344"/>
      <c r="G75" s="344"/>
      <c r="H75" s="344"/>
      <c r="I75" s="344"/>
      <c r="J75" s="344"/>
      <c r="K75" s="344"/>
      <c r="L75" s="76">
        <f t="shared" si="12"/>
        <v>0</v>
      </c>
      <c r="M75" s="72"/>
      <c r="N75" s="72"/>
      <c r="O75" s="72"/>
      <c r="P75" s="72"/>
      <c r="Q75" s="68"/>
    </row>
    <row r="76" spans="1:17" ht="33.75" hidden="1" customHeight="1">
      <c r="A76" s="43"/>
      <c r="B76" s="322" t="s">
        <v>220</v>
      </c>
      <c r="C76" s="336"/>
      <c r="D76" s="336"/>
      <c r="E76" s="336"/>
      <c r="F76" s="336"/>
      <c r="G76" s="336"/>
      <c r="H76" s="336"/>
      <c r="I76" s="336"/>
      <c r="J76" s="336"/>
      <c r="K76" s="336"/>
      <c r="L76" s="76">
        <f t="shared" si="12"/>
        <v>0</v>
      </c>
      <c r="M76" s="72"/>
      <c r="N76" s="72"/>
      <c r="O76" s="72"/>
      <c r="P76" s="72"/>
      <c r="Q76" s="68"/>
    </row>
    <row r="77" spans="1:17" ht="18.75" hidden="1" customHeight="1">
      <c r="A77" s="43"/>
      <c r="B77" s="338"/>
      <c r="C77" s="339"/>
      <c r="D77" s="339"/>
      <c r="E77" s="339"/>
      <c r="F77" s="339"/>
      <c r="G77" s="339"/>
      <c r="H77" s="339"/>
      <c r="I77" s="339"/>
      <c r="J77" s="339"/>
      <c r="K77" s="340"/>
      <c r="L77" s="76">
        <f t="shared" si="12"/>
        <v>0</v>
      </c>
      <c r="M77" s="72"/>
      <c r="N77" s="72"/>
      <c r="O77" s="72"/>
      <c r="P77" s="72"/>
      <c r="Q77" s="68"/>
    </row>
    <row r="78" spans="1:17" ht="18.75" hidden="1" customHeight="1">
      <c r="A78" s="43"/>
      <c r="B78" s="322" t="s">
        <v>214</v>
      </c>
      <c r="C78" s="336"/>
      <c r="D78" s="336"/>
      <c r="E78" s="336"/>
      <c r="F78" s="336"/>
      <c r="G78" s="336"/>
      <c r="H78" s="336"/>
      <c r="I78" s="336"/>
      <c r="J78" s="336"/>
      <c r="K78" s="336"/>
      <c r="L78" s="76">
        <f t="shared" si="12"/>
        <v>0</v>
      </c>
      <c r="M78" s="72"/>
      <c r="N78" s="72"/>
      <c r="O78" s="72"/>
      <c r="P78" s="72"/>
      <c r="Q78" s="68"/>
    </row>
    <row r="79" spans="1:17" ht="18" hidden="1" customHeight="1">
      <c r="A79" s="43"/>
      <c r="B79" s="320" t="s">
        <v>144</v>
      </c>
      <c r="C79" s="321"/>
      <c r="D79" s="321"/>
      <c r="E79" s="321"/>
      <c r="F79" s="321"/>
      <c r="G79" s="321"/>
      <c r="H79" s="321"/>
      <c r="I79" s="321"/>
      <c r="J79" s="321"/>
      <c r="K79" s="322"/>
      <c r="L79" s="76">
        <f t="shared" si="12"/>
        <v>0</v>
      </c>
      <c r="M79" s="72"/>
      <c r="N79" s="72"/>
      <c r="O79" s="72"/>
      <c r="P79" s="72"/>
      <c r="Q79" s="68"/>
    </row>
    <row r="80" spans="1:17" ht="18" hidden="1" customHeight="1">
      <c r="A80" s="43"/>
      <c r="B80" s="338"/>
      <c r="C80" s="339"/>
      <c r="D80" s="339"/>
      <c r="E80" s="339"/>
      <c r="F80" s="339"/>
      <c r="G80" s="339"/>
      <c r="H80" s="339"/>
      <c r="I80" s="339"/>
      <c r="J80" s="339"/>
      <c r="K80" s="340"/>
      <c r="L80" s="101"/>
      <c r="M80" s="72"/>
      <c r="N80" s="72"/>
      <c r="O80" s="72"/>
      <c r="P80" s="72"/>
      <c r="Q80" s="68"/>
    </row>
    <row r="81" spans="1:20" ht="15" hidden="1" customHeight="1">
      <c r="A81" s="36">
        <v>243</v>
      </c>
      <c r="B81" s="363">
        <v>225</v>
      </c>
      <c r="C81" s="346" t="s">
        <v>221</v>
      </c>
      <c r="D81" s="347"/>
      <c r="E81" s="347"/>
      <c r="F81" s="347"/>
      <c r="G81" s="347"/>
      <c r="H81" s="347"/>
      <c r="I81" s="347"/>
      <c r="J81" s="347"/>
      <c r="K81" s="348"/>
      <c r="L81" s="76">
        <f t="shared" si="12"/>
        <v>0</v>
      </c>
      <c r="M81" s="72"/>
      <c r="N81" s="72"/>
      <c r="O81" s="72"/>
      <c r="P81" s="72"/>
      <c r="Q81" s="68"/>
    </row>
    <row r="82" spans="1:20" ht="21" customHeight="1">
      <c r="A82" s="36">
        <v>244</v>
      </c>
      <c r="B82" s="364"/>
      <c r="C82" s="376"/>
      <c r="D82" s="377"/>
      <c r="E82" s="377"/>
      <c r="F82" s="377"/>
      <c r="G82" s="377"/>
      <c r="H82" s="377"/>
      <c r="I82" s="377"/>
      <c r="J82" s="377"/>
      <c r="K82" s="378"/>
      <c r="L82" s="76">
        <f t="shared" si="12"/>
        <v>198279.46</v>
      </c>
      <c r="M82" s="41">
        <f>SUM(M83:M101)</f>
        <v>0</v>
      </c>
      <c r="N82" s="158">
        <f>SUM(N83:N101)</f>
        <v>0</v>
      </c>
      <c r="O82" s="158">
        <f>SUM(O83:O101)</f>
        <v>0</v>
      </c>
      <c r="P82" s="158">
        <f>SUM(P83:P101)</f>
        <v>198279.46</v>
      </c>
      <c r="Q82" s="158">
        <f>SUM(Q83:Q101)</f>
        <v>0</v>
      </c>
      <c r="S82" s="31">
        <v>296560</v>
      </c>
      <c r="T82" s="35">
        <f>S82-M82</f>
        <v>296560</v>
      </c>
    </row>
    <row r="83" spans="1:20" ht="20.25" customHeight="1">
      <c r="A83" s="36"/>
      <c r="B83" s="322" t="s">
        <v>328</v>
      </c>
      <c r="C83" s="336"/>
      <c r="D83" s="336"/>
      <c r="E83" s="336"/>
      <c r="F83" s="336"/>
      <c r="G83" s="336"/>
      <c r="H83" s="336"/>
      <c r="I83" s="336"/>
      <c r="J83" s="336"/>
      <c r="K83" s="336"/>
      <c r="L83" s="76">
        <f t="shared" si="12"/>
        <v>10395</v>
      </c>
      <c r="M83" s="41"/>
      <c r="N83" s="72"/>
      <c r="O83" s="41"/>
      <c r="P83" s="41">
        <v>10395</v>
      </c>
      <c r="Q83" s="72"/>
    </row>
    <row r="84" spans="1:20" ht="18" customHeight="1">
      <c r="A84" s="43"/>
      <c r="B84" s="320" t="s">
        <v>330</v>
      </c>
      <c r="C84" s="321"/>
      <c r="D84" s="321"/>
      <c r="E84" s="321"/>
      <c r="F84" s="321"/>
      <c r="G84" s="321"/>
      <c r="H84" s="321"/>
      <c r="I84" s="321"/>
      <c r="J84" s="321"/>
      <c r="K84" s="322"/>
      <c r="L84" s="76">
        <f t="shared" ref="L84" si="15">M84+O84+P84</f>
        <v>4485.4799999999996</v>
      </c>
      <c r="M84" s="41"/>
      <c r="N84" s="184"/>
      <c r="O84" s="41"/>
      <c r="P84" s="41">
        <v>4485.4799999999996</v>
      </c>
      <c r="Q84" s="68"/>
    </row>
    <row r="85" spans="1:20" ht="20.25" customHeight="1">
      <c r="A85" s="43"/>
      <c r="B85" s="322" t="s">
        <v>329</v>
      </c>
      <c r="C85" s="336"/>
      <c r="D85" s="336"/>
      <c r="E85" s="336"/>
      <c r="F85" s="336"/>
      <c r="G85" s="336"/>
      <c r="H85" s="336"/>
      <c r="I85" s="336"/>
      <c r="J85" s="336"/>
      <c r="K85" s="336"/>
      <c r="L85" s="76">
        <f t="shared" si="12"/>
        <v>4800</v>
      </c>
      <c r="M85" s="41"/>
      <c r="N85" s="72"/>
      <c r="O85" s="41"/>
      <c r="P85" s="41">
        <v>4800</v>
      </c>
      <c r="Q85" s="68"/>
    </row>
    <row r="86" spans="1:20" ht="18.75" customHeight="1">
      <c r="A86" s="43"/>
      <c r="B86" s="320" t="s">
        <v>390</v>
      </c>
      <c r="C86" s="321"/>
      <c r="D86" s="321"/>
      <c r="E86" s="321"/>
      <c r="F86" s="321"/>
      <c r="G86" s="321"/>
      <c r="H86" s="321"/>
      <c r="I86" s="321"/>
      <c r="J86" s="321"/>
      <c r="K86" s="322"/>
      <c r="L86" s="76">
        <f t="shared" si="12"/>
        <v>5020</v>
      </c>
      <c r="M86" s="41"/>
      <c r="N86" s="214"/>
      <c r="O86" s="41"/>
      <c r="P86" s="41">
        <v>5020</v>
      </c>
      <c r="Q86" s="68"/>
    </row>
    <row r="87" spans="1:20" ht="20.25" hidden="1" customHeight="1">
      <c r="A87" s="43"/>
      <c r="B87" s="320" t="s">
        <v>332</v>
      </c>
      <c r="C87" s="321"/>
      <c r="D87" s="321"/>
      <c r="E87" s="321"/>
      <c r="F87" s="321"/>
      <c r="G87" s="321"/>
      <c r="H87" s="321"/>
      <c r="I87" s="321"/>
      <c r="J87" s="321"/>
      <c r="K87" s="322"/>
      <c r="L87" s="76">
        <f t="shared" ref="L87:L103" si="16">M87+O87+P87</f>
        <v>0</v>
      </c>
      <c r="M87" s="41"/>
      <c r="N87" s="186"/>
      <c r="O87" s="41"/>
      <c r="P87" s="41"/>
      <c r="Q87" s="68"/>
    </row>
    <row r="88" spans="1:20" ht="20.25" customHeight="1">
      <c r="A88" s="43"/>
      <c r="B88" s="320" t="s">
        <v>391</v>
      </c>
      <c r="C88" s="321"/>
      <c r="D88" s="321"/>
      <c r="E88" s="321"/>
      <c r="F88" s="321"/>
      <c r="G88" s="321"/>
      <c r="H88" s="321"/>
      <c r="I88" s="321"/>
      <c r="J88" s="321"/>
      <c r="K88" s="322"/>
      <c r="L88" s="76">
        <f t="shared" ref="L88" si="17">M88+O88+P88</f>
        <v>10500</v>
      </c>
      <c r="M88" s="41"/>
      <c r="N88" s="214"/>
      <c r="O88" s="41"/>
      <c r="P88" s="41">
        <f>2100+2100+2800+3500</f>
        <v>10500</v>
      </c>
      <c r="Q88" s="68"/>
    </row>
    <row r="89" spans="1:20" ht="18.75" customHeight="1">
      <c r="A89" s="43"/>
      <c r="B89" s="320" t="s">
        <v>352</v>
      </c>
      <c r="C89" s="321"/>
      <c r="D89" s="321"/>
      <c r="E89" s="321"/>
      <c r="F89" s="321"/>
      <c r="G89" s="321"/>
      <c r="H89" s="321"/>
      <c r="I89" s="321"/>
      <c r="J89" s="321"/>
      <c r="K89" s="322"/>
      <c r="L89" s="76">
        <f t="shared" si="16"/>
        <v>19682.080000000002</v>
      </c>
      <c r="M89" s="41"/>
      <c r="N89" s="72"/>
      <c r="O89" s="41"/>
      <c r="P89" s="41">
        <f>3960+12399.6+3322.48</f>
        <v>19682.080000000002</v>
      </c>
      <c r="Q89" s="68"/>
    </row>
    <row r="90" spans="1:20" ht="18.75" customHeight="1">
      <c r="A90" s="43"/>
      <c r="B90" s="320" t="s">
        <v>353</v>
      </c>
      <c r="C90" s="321"/>
      <c r="D90" s="321"/>
      <c r="E90" s="321"/>
      <c r="F90" s="321"/>
      <c r="G90" s="321"/>
      <c r="H90" s="321"/>
      <c r="I90" s="321"/>
      <c r="J90" s="321"/>
      <c r="K90" s="322"/>
      <c r="L90" s="76">
        <f t="shared" si="16"/>
        <v>396.9</v>
      </c>
      <c r="M90" s="41"/>
      <c r="N90" s="186"/>
      <c r="O90" s="41"/>
      <c r="P90" s="41">
        <f>396.9</f>
        <v>396.9</v>
      </c>
      <c r="Q90" s="68"/>
    </row>
    <row r="91" spans="1:20" ht="18.75" hidden="1" customHeight="1">
      <c r="A91" s="43"/>
      <c r="B91" s="320" t="s">
        <v>355</v>
      </c>
      <c r="C91" s="321"/>
      <c r="D91" s="321"/>
      <c r="E91" s="321"/>
      <c r="F91" s="321"/>
      <c r="G91" s="321"/>
      <c r="H91" s="321"/>
      <c r="I91" s="321"/>
      <c r="J91" s="321"/>
      <c r="K91" s="322"/>
      <c r="L91" s="76">
        <f t="shared" si="16"/>
        <v>0</v>
      </c>
      <c r="M91" s="41"/>
      <c r="N91" s="186"/>
      <c r="O91" s="41"/>
      <c r="P91" s="41"/>
      <c r="Q91" s="68"/>
    </row>
    <row r="92" spans="1:20" ht="18.75" hidden="1" customHeight="1">
      <c r="A92" s="43"/>
      <c r="B92" s="320" t="s">
        <v>354</v>
      </c>
      <c r="C92" s="321"/>
      <c r="D92" s="321"/>
      <c r="E92" s="321"/>
      <c r="F92" s="321"/>
      <c r="G92" s="321"/>
      <c r="H92" s="321"/>
      <c r="I92" s="321"/>
      <c r="J92" s="321"/>
      <c r="K92" s="322"/>
      <c r="L92" s="76">
        <f t="shared" si="16"/>
        <v>0</v>
      </c>
      <c r="M92" s="41"/>
      <c r="N92" s="186"/>
      <c r="O92" s="41"/>
      <c r="P92" s="41"/>
      <c r="Q92" s="68"/>
    </row>
    <row r="93" spans="1:20" ht="18.75" hidden="1" customHeight="1">
      <c r="A93" s="43"/>
      <c r="B93" s="320" t="s">
        <v>356</v>
      </c>
      <c r="C93" s="321"/>
      <c r="D93" s="321"/>
      <c r="E93" s="321"/>
      <c r="F93" s="321"/>
      <c r="G93" s="321"/>
      <c r="H93" s="321"/>
      <c r="I93" s="321"/>
      <c r="J93" s="321"/>
      <c r="K93" s="322"/>
      <c r="L93" s="76">
        <f t="shared" si="16"/>
        <v>0</v>
      </c>
      <c r="M93" s="41"/>
      <c r="N93" s="186"/>
      <c r="O93" s="41"/>
      <c r="P93" s="41"/>
      <c r="Q93" s="68"/>
    </row>
    <row r="94" spans="1:20" ht="17.25" hidden="1" customHeight="1">
      <c r="A94" s="43"/>
      <c r="B94" s="320" t="s">
        <v>331</v>
      </c>
      <c r="C94" s="321"/>
      <c r="D94" s="321"/>
      <c r="E94" s="321"/>
      <c r="F94" s="321"/>
      <c r="G94" s="321"/>
      <c r="H94" s="321"/>
      <c r="I94" s="321"/>
      <c r="J94" s="321"/>
      <c r="K94" s="322"/>
      <c r="L94" s="76">
        <f t="shared" si="16"/>
        <v>0</v>
      </c>
      <c r="M94" s="41"/>
      <c r="N94" s="106"/>
      <c r="O94" s="41"/>
      <c r="P94" s="41"/>
      <c r="Q94" s="68"/>
    </row>
    <row r="95" spans="1:20" ht="17.25" hidden="1" customHeight="1">
      <c r="A95" s="43"/>
      <c r="B95" s="320" t="s">
        <v>357</v>
      </c>
      <c r="C95" s="321"/>
      <c r="D95" s="321"/>
      <c r="E95" s="321"/>
      <c r="F95" s="321"/>
      <c r="G95" s="321"/>
      <c r="H95" s="321"/>
      <c r="I95" s="321"/>
      <c r="J95" s="321"/>
      <c r="K95" s="322"/>
      <c r="L95" s="76">
        <f t="shared" si="16"/>
        <v>0</v>
      </c>
      <c r="M95" s="41"/>
      <c r="N95" s="147"/>
      <c r="O95" s="41"/>
      <c r="P95" s="41"/>
      <c r="Q95" s="68"/>
    </row>
    <row r="96" spans="1:20" ht="18" customHeight="1">
      <c r="A96" s="43"/>
      <c r="B96" s="320" t="s">
        <v>388</v>
      </c>
      <c r="C96" s="321"/>
      <c r="D96" s="321"/>
      <c r="E96" s="321"/>
      <c r="F96" s="321"/>
      <c r="G96" s="321"/>
      <c r="H96" s="321"/>
      <c r="I96" s="321"/>
      <c r="J96" s="321"/>
      <c r="K96" s="322"/>
      <c r="L96" s="76">
        <f t="shared" si="16"/>
        <v>54000</v>
      </c>
      <c r="M96" s="41"/>
      <c r="N96" s="72"/>
      <c r="O96" s="41"/>
      <c r="P96" s="41">
        <v>54000</v>
      </c>
      <c r="Q96" s="68"/>
    </row>
    <row r="97" spans="1:30" ht="18" customHeight="1">
      <c r="A97" s="43"/>
      <c r="B97" s="320" t="s">
        <v>358</v>
      </c>
      <c r="C97" s="321"/>
      <c r="D97" s="321"/>
      <c r="E97" s="321"/>
      <c r="F97" s="321"/>
      <c r="G97" s="321"/>
      <c r="H97" s="321"/>
      <c r="I97" s="321"/>
      <c r="J97" s="321"/>
      <c r="K97" s="322"/>
      <c r="L97" s="76">
        <f t="shared" ref="L97:L99" si="18">M97+O97+P97</f>
        <v>72000</v>
      </c>
      <c r="M97" s="41"/>
      <c r="N97" s="194"/>
      <c r="O97" s="41"/>
      <c r="P97" s="41">
        <v>72000</v>
      </c>
      <c r="Q97" s="68"/>
    </row>
    <row r="98" spans="1:30" ht="18" hidden="1" customHeight="1">
      <c r="A98" s="43"/>
      <c r="B98" s="320" t="s">
        <v>362</v>
      </c>
      <c r="C98" s="321"/>
      <c r="D98" s="321"/>
      <c r="E98" s="321"/>
      <c r="F98" s="321"/>
      <c r="G98" s="321"/>
      <c r="H98" s="321"/>
      <c r="I98" s="321"/>
      <c r="J98" s="321"/>
      <c r="K98" s="322"/>
      <c r="L98" s="76">
        <f t="shared" si="18"/>
        <v>0</v>
      </c>
      <c r="M98" s="41"/>
      <c r="N98" s="214"/>
      <c r="O98" s="41"/>
      <c r="P98" s="41"/>
      <c r="Q98" s="68"/>
    </row>
    <row r="99" spans="1:30" ht="18" customHeight="1">
      <c r="A99" s="43"/>
      <c r="B99" s="320" t="s">
        <v>401</v>
      </c>
      <c r="C99" s="321"/>
      <c r="D99" s="321"/>
      <c r="E99" s="321"/>
      <c r="F99" s="321"/>
      <c r="G99" s="321"/>
      <c r="H99" s="321"/>
      <c r="I99" s="321"/>
      <c r="J99" s="321"/>
      <c r="K99" s="322"/>
      <c r="L99" s="76">
        <f t="shared" si="18"/>
        <v>0</v>
      </c>
      <c r="M99" s="41"/>
      <c r="N99" s="216"/>
      <c r="O99" s="41"/>
      <c r="P99" s="41"/>
      <c r="Q99" s="68"/>
    </row>
    <row r="100" spans="1:30" ht="18" customHeight="1">
      <c r="A100" s="43"/>
      <c r="B100" s="320" t="s">
        <v>389</v>
      </c>
      <c r="C100" s="321"/>
      <c r="D100" s="321"/>
      <c r="E100" s="321"/>
      <c r="F100" s="321"/>
      <c r="G100" s="321"/>
      <c r="H100" s="321"/>
      <c r="I100" s="321"/>
      <c r="J100" s="321"/>
      <c r="K100" s="322"/>
      <c r="L100" s="76">
        <f t="shared" ref="L100" si="19">M100+O100+P100</f>
        <v>7000</v>
      </c>
      <c r="M100" s="41"/>
      <c r="N100" s="216"/>
      <c r="O100" s="41"/>
      <c r="P100" s="41">
        <v>7000</v>
      </c>
      <c r="Q100" s="68"/>
    </row>
    <row r="101" spans="1:30" ht="18" customHeight="1">
      <c r="A101" s="43"/>
      <c r="B101" s="320" t="s">
        <v>387</v>
      </c>
      <c r="C101" s="321"/>
      <c r="D101" s="321"/>
      <c r="E101" s="321"/>
      <c r="F101" s="321"/>
      <c r="G101" s="321"/>
      <c r="H101" s="321"/>
      <c r="I101" s="321"/>
      <c r="J101" s="321"/>
      <c r="K101" s="322"/>
      <c r="L101" s="76">
        <f t="shared" si="16"/>
        <v>10000</v>
      </c>
      <c r="M101" s="41"/>
      <c r="N101" s="214"/>
      <c r="O101" s="41"/>
      <c r="P101" s="41">
        <v>10000</v>
      </c>
      <c r="Q101" s="68"/>
    </row>
    <row r="102" spans="1:30" ht="13.5" hidden="1" customHeight="1">
      <c r="A102" s="36">
        <v>243</v>
      </c>
      <c r="B102" s="363">
        <v>226</v>
      </c>
      <c r="C102" s="373" t="s">
        <v>184</v>
      </c>
      <c r="D102" s="374"/>
      <c r="E102" s="374"/>
      <c r="F102" s="374"/>
      <c r="G102" s="374"/>
      <c r="H102" s="374"/>
      <c r="I102" s="374"/>
      <c r="J102" s="374"/>
      <c r="K102" s="375"/>
      <c r="L102" s="76">
        <f t="shared" si="16"/>
        <v>0</v>
      </c>
      <c r="M102" s="72"/>
      <c r="N102" s="72"/>
      <c r="O102" s="41"/>
      <c r="P102" s="72"/>
      <c r="Q102" s="68"/>
    </row>
    <row r="103" spans="1:30" ht="20.25" customHeight="1">
      <c r="A103" s="36">
        <v>244</v>
      </c>
      <c r="B103" s="364"/>
      <c r="C103" s="376"/>
      <c r="D103" s="377"/>
      <c r="E103" s="377"/>
      <c r="F103" s="377"/>
      <c r="G103" s="377"/>
      <c r="H103" s="377"/>
      <c r="I103" s="377"/>
      <c r="J103" s="377"/>
      <c r="K103" s="378"/>
      <c r="L103" s="76">
        <f t="shared" si="16"/>
        <v>964328.5</v>
      </c>
      <c r="M103" s="77">
        <f>SUM(M104:M121)</f>
        <v>488000</v>
      </c>
      <c r="N103" s="147">
        <f>SUM(N104:N121)</f>
        <v>0</v>
      </c>
      <c r="O103" s="147"/>
      <c r="P103" s="147">
        <f>SUM(P104:P121)</f>
        <v>476328.5</v>
      </c>
      <c r="Q103" s="147">
        <f>SUM(Q104:Q121)</f>
        <v>0</v>
      </c>
      <c r="S103" s="31">
        <v>402979</v>
      </c>
      <c r="T103" s="35">
        <f>S103-M103</f>
        <v>-85021</v>
      </c>
      <c r="U103" s="31">
        <v>482979</v>
      </c>
    </row>
    <row r="104" spans="1:30" s="82" customFormat="1" ht="24.75" hidden="1" customHeight="1">
      <c r="A104" s="80"/>
      <c r="B104" s="245" t="s">
        <v>334</v>
      </c>
      <c r="C104" s="246"/>
      <c r="D104" s="246"/>
      <c r="E104" s="246"/>
      <c r="F104" s="246"/>
      <c r="G104" s="246"/>
      <c r="H104" s="246"/>
      <c r="I104" s="246"/>
      <c r="J104" s="246"/>
      <c r="K104" s="247"/>
      <c r="L104" s="76">
        <f t="shared" si="12"/>
        <v>0</v>
      </c>
      <c r="M104" s="41"/>
      <c r="N104" s="104"/>
      <c r="O104" s="41"/>
      <c r="P104" s="41"/>
      <c r="Q104" s="81"/>
      <c r="S104" s="82">
        <v>3600</v>
      </c>
      <c r="X104" s="372"/>
      <c r="Y104" s="372"/>
      <c r="Z104" s="372"/>
      <c r="AA104" s="372"/>
      <c r="AB104" s="372"/>
      <c r="AC104" s="372"/>
      <c r="AD104" s="372"/>
    </row>
    <row r="105" spans="1:30" ht="21" hidden="1" customHeight="1">
      <c r="A105" s="43"/>
      <c r="B105" s="245" t="s">
        <v>333</v>
      </c>
      <c r="C105" s="246"/>
      <c r="D105" s="246"/>
      <c r="E105" s="246"/>
      <c r="F105" s="246"/>
      <c r="G105" s="246"/>
      <c r="H105" s="246"/>
      <c r="I105" s="246"/>
      <c r="J105" s="246"/>
      <c r="K105" s="247"/>
      <c r="L105" s="76">
        <f>M105+O105+P105</f>
        <v>0</v>
      </c>
      <c r="M105" s="41"/>
      <c r="N105" s="72"/>
      <c r="O105" s="41"/>
      <c r="P105" s="185"/>
      <c r="Q105" s="68"/>
    </row>
    <row r="106" spans="1:30" ht="51.75" customHeight="1">
      <c r="A106" s="43"/>
      <c r="B106" s="322" t="s">
        <v>336</v>
      </c>
      <c r="C106" s="336"/>
      <c r="D106" s="336"/>
      <c r="E106" s="336"/>
      <c r="F106" s="336"/>
      <c r="G106" s="336"/>
      <c r="H106" s="336"/>
      <c r="I106" s="336"/>
      <c r="J106" s="336"/>
      <c r="K106" s="336"/>
      <c r="L106" s="76">
        <f t="shared" ref="L106:L108" si="20">M106+O106+P106</f>
        <v>150000</v>
      </c>
      <c r="M106" s="41"/>
      <c r="N106" s="185"/>
      <c r="O106" s="41"/>
      <c r="P106" s="41">
        <v>150000</v>
      </c>
      <c r="Q106" s="68"/>
    </row>
    <row r="107" spans="1:30" ht="21" customHeight="1">
      <c r="A107" s="43"/>
      <c r="B107" s="322" t="s">
        <v>359</v>
      </c>
      <c r="C107" s="336"/>
      <c r="D107" s="336"/>
      <c r="E107" s="336"/>
      <c r="F107" s="336"/>
      <c r="G107" s="336"/>
      <c r="H107" s="336"/>
      <c r="I107" s="336"/>
      <c r="J107" s="336"/>
      <c r="K107" s="336"/>
      <c r="L107" s="76">
        <f t="shared" si="20"/>
        <v>0</v>
      </c>
      <c r="M107" s="41"/>
      <c r="N107" s="193"/>
      <c r="O107" s="41"/>
      <c r="P107" s="41"/>
      <c r="Q107" s="68"/>
    </row>
    <row r="108" spans="1:30" ht="30.75" customHeight="1">
      <c r="A108" s="43"/>
      <c r="B108" s="322" t="s">
        <v>361</v>
      </c>
      <c r="C108" s="336"/>
      <c r="D108" s="336"/>
      <c r="E108" s="336"/>
      <c r="F108" s="336"/>
      <c r="G108" s="336"/>
      <c r="H108" s="336"/>
      <c r="I108" s="336"/>
      <c r="J108" s="336"/>
      <c r="K108" s="336"/>
      <c r="L108" s="76">
        <f t="shared" si="20"/>
        <v>3200</v>
      </c>
      <c r="M108" s="41"/>
      <c r="N108" s="184"/>
      <c r="O108" s="41"/>
      <c r="P108" s="41">
        <f>1000+2200</f>
        <v>3200</v>
      </c>
      <c r="Q108" s="68"/>
    </row>
    <row r="109" spans="1:30" ht="21" customHeight="1">
      <c r="A109" s="43"/>
      <c r="B109" s="322" t="s">
        <v>335</v>
      </c>
      <c r="C109" s="336"/>
      <c r="D109" s="336"/>
      <c r="E109" s="336"/>
      <c r="F109" s="336"/>
      <c r="G109" s="336"/>
      <c r="H109" s="336"/>
      <c r="I109" s="336"/>
      <c r="J109" s="336"/>
      <c r="K109" s="336"/>
      <c r="L109" s="76">
        <f t="shared" si="12"/>
        <v>15432</v>
      </c>
      <c r="M109" s="41"/>
      <c r="N109" s="72"/>
      <c r="O109" s="41"/>
      <c r="P109" s="41">
        <v>15432</v>
      </c>
      <c r="Q109" s="68"/>
    </row>
    <row r="110" spans="1:30" ht="21.75" customHeight="1">
      <c r="A110" s="43"/>
      <c r="B110" s="322" t="s">
        <v>337</v>
      </c>
      <c r="C110" s="336"/>
      <c r="D110" s="336"/>
      <c r="E110" s="336"/>
      <c r="F110" s="336"/>
      <c r="G110" s="336"/>
      <c r="H110" s="336"/>
      <c r="I110" s="336"/>
      <c r="J110" s="336"/>
      <c r="K110" s="336"/>
      <c r="L110" s="76">
        <f t="shared" ref="L110:L121" si="21">M110+O110+P110</f>
        <v>0</v>
      </c>
      <c r="M110" s="41"/>
      <c r="N110" s="72"/>
      <c r="O110" s="41"/>
      <c r="P110" s="41"/>
      <c r="Q110" s="68"/>
    </row>
    <row r="111" spans="1:30" ht="21" customHeight="1">
      <c r="A111" s="43"/>
      <c r="B111" s="322" t="s">
        <v>360</v>
      </c>
      <c r="C111" s="336"/>
      <c r="D111" s="336"/>
      <c r="E111" s="336"/>
      <c r="F111" s="336"/>
      <c r="G111" s="336"/>
      <c r="H111" s="336"/>
      <c r="I111" s="336"/>
      <c r="J111" s="336"/>
      <c r="K111" s="336"/>
      <c r="L111" s="76">
        <f t="shared" ref="L111:L119" si="22">M111+O111+P111</f>
        <v>0</v>
      </c>
      <c r="M111" s="41"/>
      <c r="N111" s="214"/>
      <c r="O111" s="41"/>
      <c r="P111" s="214"/>
      <c r="Q111" s="68"/>
    </row>
    <row r="112" spans="1:30" ht="21.75" customHeight="1">
      <c r="A112" s="43"/>
      <c r="B112" s="322" t="s">
        <v>402</v>
      </c>
      <c r="C112" s="336"/>
      <c r="D112" s="336"/>
      <c r="E112" s="336"/>
      <c r="F112" s="336"/>
      <c r="G112" s="336"/>
      <c r="H112" s="336"/>
      <c r="I112" s="336"/>
      <c r="J112" s="336"/>
      <c r="K112" s="336"/>
      <c r="L112" s="76">
        <f t="shared" si="22"/>
        <v>488000</v>
      </c>
      <c r="M112" s="41">
        <v>488000</v>
      </c>
      <c r="N112" s="216"/>
      <c r="O112" s="41"/>
      <c r="P112" s="41"/>
      <c r="Q112" s="68"/>
    </row>
    <row r="113" spans="1:17" ht="21.75" customHeight="1">
      <c r="A113" s="43"/>
      <c r="B113" s="322" t="s">
        <v>400</v>
      </c>
      <c r="C113" s="336"/>
      <c r="D113" s="336"/>
      <c r="E113" s="336"/>
      <c r="F113" s="336"/>
      <c r="G113" s="336"/>
      <c r="H113" s="336"/>
      <c r="I113" s="336"/>
      <c r="J113" s="336"/>
      <c r="K113" s="336"/>
      <c r="L113" s="76">
        <f t="shared" si="22"/>
        <v>0</v>
      </c>
      <c r="M113" s="41"/>
      <c r="N113" s="216"/>
      <c r="O113" s="41"/>
      <c r="P113" s="41"/>
      <c r="Q113" s="68"/>
    </row>
    <row r="114" spans="1:17" ht="21" customHeight="1">
      <c r="A114" s="43"/>
      <c r="B114" s="322" t="s">
        <v>399</v>
      </c>
      <c r="C114" s="336"/>
      <c r="D114" s="336"/>
      <c r="E114" s="336"/>
      <c r="F114" s="336"/>
      <c r="G114" s="336"/>
      <c r="H114" s="336"/>
      <c r="I114" s="336"/>
      <c r="J114" s="336"/>
      <c r="K114" s="336"/>
      <c r="L114" s="76">
        <f t="shared" ref="L114" si="23">M114+O114+P114</f>
        <v>3696.5</v>
      </c>
      <c r="M114" s="41"/>
      <c r="N114" s="216"/>
      <c r="O114" s="41"/>
      <c r="P114" s="216">
        <f>1696.5+2000</f>
        <v>3696.5</v>
      </c>
      <c r="Q114" s="68"/>
    </row>
    <row r="115" spans="1:17" ht="21" customHeight="1">
      <c r="A115" s="43"/>
      <c r="B115" s="322" t="s">
        <v>398</v>
      </c>
      <c r="C115" s="336"/>
      <c r="D115" s="336"/>
      <c r="E115" s="336"/>
      <c r="F115" s="336"/>
      <c r="G115" s="336"/>
      <c r="H115" s="336"/>
      <c r="I115" s="336"/>
      <c r="J115" s="336"/>
      <c r="K115" s="336"/>
      <c r="L115" s="76">
        <f t="shared" ref="L115" si="24">M115+O115+P115</f>
        <v>15000</v>
      </c>
      <c r="M115" s="41"/>
      <c r="N115" s="216"/>
      <c r="O115" s="41"/>
      <c r="P115" s="216">
        <v>15000</v>
      </c>
      <c r="Q115" s="68"/>
    </row>
    <row r="116" spans="1:17" ht="21" customHeight="1">
      <c r="A116" s="43"/>
      <c r="B116" s="322" t="s">
        <v>397</v>
      </c>
      <c r="C116" s="336"/>
      <c r="D116" s="336"/>
      <c r="E116" s="336"/>
      <c r="F116" s="336"/>
      <c r="G116" s="336"/>
      <c r="H116" s="336"/>
      <c r="I116" s="336"/>
      <c r="J116" s="336"/>
      <c r="K116" s="336"/>
      <c r="L116" s="76">
        <f t="shared" ref="L116" si="25">M116+O116+P116</f>
        <v>15000</v>
      </c>
      <c r="M116" s="41"/>
      <c r="N116" s="216"/>
      <c r="O116" s="41"/>
      <c r="P116" s="216">
        <f>7500+7500</f>
        <v>15000</v>
      </c>
      <c r="Q116" s="68"/>
    </row>
    <row r="117" spans="1:17" ht="21" customHeight="1">
      <c r="A117" s="43"/>
      <c r="B117" s="322" t="s">
        <v>396</v>
      </c>
      <c r="C117" s="336"/>
      <c r="D117" s="336"/>
      <c r="E117" s="336"/>
      <c r="F117" s="336"/>
      <c r="G117" s="336"/>
      <c r="H117" s="336"/>
      <c r="I117" s="336"/>
      <c r="J117" s="336"/>
      <c r="K117" s="336"/>
      <c r="L117" s="76">
        <f t="shared" ref="L117" si="26">M117+O117+P117</f>
        <v>15000</v>
      </c>
      <c r="M117" s="41"/>
      <c r="N117" s="216"/>
      <c r="O117" s="41"/>
      <c r="P117" s="216">
        <f>10000+5000</f>
        <v>15000</v>
      </c>
      <c r="Q117" s="68"/>
    </row>
    <row r="118" spans="1:17" ht="21.75" customHeight="1">
      <c r="A118" s="43"/>
      <c r="B118" s="322" t="s">
        <v>395</v>
      </c>
      <c r="C118" s="336"/>
      <c r="D118" s="336"/>
      <c r="E118" s="336"/>
      <c r="F118" s="336"/>
      <c r="G118" s="336"/>
      <c r="H118" s="336"/>
      <c r="I118" s="336"/>
      <c r="J118" s="336"/>
      <c r="K118" s="336"/>
      <c r="L118" s="76">
        <f t="shared" si="22"/>
        <v>9000</v>
      </c>
      <c r="M118" s="41"/>
      <c r="N118" s="216"/>
      <c r="O118" s="41"/>
      <c r="P118" s="41">
        <v>9000</v>
      </c>
      <c r="Q118" s="68"/>
    </row>
    <row r="119" spans="1:17" ht="21" customHeight="1">
      <c r="A119" s="43"/>
      <c r="B119" s="322" t="s">
        <v>394</v>
      </c>
      <c r="C119" s="336"/>
      <c r="D119" s="336"/>
      <c r="E119" s="336"/>
      <c r="F119" s="336"/>
      <c r="G119" s="336"/>
      <c r="H119" s="336"/>
      <c r="I119" s="336"/>
      <c r="J119" s="336"/>
      <c r="K119" s="336"/>
      <c r="L119" s="76">
        <f t="shared" si="22"/>
        <v>0</v>
      </c>
      <c r="M119" s="41"/>
      <c r="N119" s="214"/>
      <c r="O119" s="41"/>
      <c r="P119" s="214"/>
      <c r="Q119" s="68"/>
    </row>
    <row r="120" spans="1:17" ht="21" customHeight="1">
      <c r="A120" s="43"/>
      <c r="B120" s="322" t="s">
        <v>393</v>
      </c>
      <c r="C120" s="336"/>
      <c r="D120" s="336"/>
      <c r="E120" s="336"/>
      <c r="F120" s="336"/>
      <c r="G120" s="336"/>
      <c r="H120" s="336"/>
      <c r="I120" s="336"/>
      <c r="J120" s="336"/>
      <c r="K120" s="336"/>
      <c r="L120" s="76">
        <f t="shared" ref="L120" si="27">M120+O120+P120</f>
        <v>200000</v>
      </c>
      <c r="M120" s="41"/>
      <c r="N120" s="214"/>
      <c r="O120" s="41"/>
      <c r="P120" s="214">
        <v>200000</v>
      </c>
      <c r="Q120" s="68"/>
    </row>
    <row r="121" spans="1:17" ht="21" customHeight="1">
      <c r="A121" s="43"/>
      <c r="B121" s="322" t="s">
        <v>392</v>
      </c>
      <c r="C121" s="336"/>
      <c r="D121" s="336"/>
      <c r="E121" s="336"/>
      <c r="F121" s="336"/>
      <c r="G121" s="336"/>
      <c r="H121" s="336"/>
      <c r="I121" s="336"/>
      <c r="J121" s="336"/>
      <c r="K121" s="336"/>
      <c r="L121" s="76">
        <f t="shared" si="21"/>
        <v>50000</v>
      </c>
      <c r="M121" s="41"/>
      <c r="N121" s="72"/>
      <c r="O121" s="41"/>
      <c r="P121" s="160">
        <v>50000</v>
      </c>
      <c r="Q121" s="68"/>
    </row>
    <row r="122" spans="1:17" ht="21.75" customHeight="1">
      <c r="A122" s="36">
        <v>244</v>
      </c>
      <c r="B122" s="69" t="s">
        <v>223</v>
      </c>
      <c r="C122" s="326" t="s">
        <v>224</v>
      </c>
      <c r="D122" s="326"/>
      <c r="E122" s="326"/>
      <c r="F122" s="326"/>
      <c r="G122" s="326"/>
      <c r="H122" s="326"/>
      <c r="I122" s="326"/>
      <c r="J122" s="326"/>
      <c r="K122" s="326"/>
      <c r="L122" s="76">
        <f t="shared" ref="L122:L192" si="28">M122+O122+P122</f>
        <v>7000</v>
      </c>
      <c r="M122" s="158">
        <f>SUM(M123:M123)</f>
        <v>0</v>
      </c>
      <c r="N122" s="158">
        <f>SUM(N123:N123)</f>
        <v>0</v>
      </c>
      <c r="O122" s="158">
        <f>SUM(O123:O123)</f>
        <v>0</v>
      </c>
      <c r="P122" s="158">
        <f>SUM(P123:P123)</f>
        <v>7000</v>
      </c>
      <c r="Q122" s="158">
        <f>SUM(Q123:Q123)</f>
        <v>0</v>
      </c>
    </row>
    <row r="123" spans="1:17" ht="33.75" customHeight="1">
      <c r="A123" s="43"/>
      <c r="B123" s="379" t="s">
        <v>225</v>
      </c>
      <c r="C123" s="380"/>
      <c r="D123" s="380"/>
      <c r="E123" s="380"/>
      <c r="F123" s="380"/>
      <c r="G123" s="380"/>
      <c r="H123" s="380"/>
      <c r="I123" s="380"/>
      <c r="J123" s="380"/>
      <c r="K123" s="381"/>
      <c r="L123" s="76">
        <f t="shared" si="28"/>
        <v>7000</v>
      </c>
      <c r="M123" s="72"/>
      <c r="N123" s="72"/>
      <c r="O123" s="72"/>
      <c r="P123" s="185">
        <v>7000</v>
      </c>
      <c r="Q123" s="68"/>
    </row>
    <row r="124" spans="1:17" ht="19.5" hidden="1" customHeight="1">
      <c r="A124" s="43"/>
      <c r="B124" s="360"/>
      <c r="C124" s="361"/>
      <c r="D124" s="361"/>
      <c r="E124" s="361"/>
      <c r="F124" s="361"/>
      <c r="G124" s="361"/>
      <c r="H124" s="361"/>
      <c r="I124" s="361"/>
      <c r="J124" s="361"/>
      <c r="K124" s="343"/>
      <c r="L124" s="76"/>
      <c r="M124" s="72"/>
      <c r="N124" s="72"/>
      <c r="O124" s="72"/>
      <c r="P124" s="72"/>
      <c r="Q124" s="68"/>
    </row>
    <row r="125" spans="1:17" ht="18.75" hidden="1" customHeight="1">
      <c r="A125" s="36">
        <v>243</v>
      </c>
      <c r="B125" s="365" t="s">
        <v>226</v>
      </c>
      <c r="C125" s="383" t="s">
        <v>227</v>
      </c>
      <c r="D125" s="384"/>
      <c r="E125" s="384"/>
      <c r="F125" s="384"/>
      <c r="G125" s="384"/>
      <c r="H125" s="384"/>
      <c r="I125" s="384"/>
      <c r="J125" s="384"/>
      <c r="K125" s="385"/>
      <c r="L125" s="76">
        <f t="shared" si="28"/>
        <v>0</v>
      </c>
      <c r="M125" s="72"/>
      <c r="N125" s="72"/>
      <c r="O125" s="72"/>
      <c r="P125" s="72"/>
      <c r="Q125" s="68"/>
    </row>
    <row r="126" spans="1:17" ht="16.5" hidden="1" customHeight="1">
      <c r="A126" s="36">
        <v>244</v>
      </c>
      <c r="B126" s="382"/>
      <c r="C126" s="386"/>
      <c r="D126" s="387"/>
      <c r="E126" s="387"/>
      <c r="F126" s="387"/>
      <c r="G126" s="387"/>
      <c r="H126" s="387"/>
      <c r="I126" s="387"/>
      <c r="J126" s="387"/>
      <c r="K126" s="388"/>
      <c r="L126" s="76">
        <f t="shared" si="28"/>
        <v>0</v>
      </c>
      <c r="M126" s="72"/>
      <c r="N126" s="72"/>
      <c r="O126" s="72"/>
      <c r="P126" s="72"/>
      <c r="Q126" s="68"/>
    </row>
    <row r="127" spans="1:17" ht="18.75" hidden="1" customHeight="1">
      <c r="A127" s="36">
        <v>407</v>
      </c>
      <c r="B127" s="366"/>
      <c r="C127" s="389"/>
      <c r="D127" s="390"/>
      <c r="E127" s="390"/>
      <c r="F127" s="390"/>
      <c r="G127" s="390"/>
      <c r="H127" s="390"/>
      <c r="I127" s="390"/>
      <c r="J127" s="390"/>
      <c r="K127" s="391"/>
      <c r="L127" s="76">
        <f t="shared" si="28"/>
        <v>0</v>
      </c>
      <c r="M127" s="72"/>
      <c r="N127" s="72"/>
      <c r="O127" s="72"/>
      <c r="P127" s="72"/>
      <c r="Q127" s="68"/>
    </row>
    <row r="128" spans="1:17" ht="19.5" hidden="1" customHeight="1">
      <c r="A128" s="36"/>
      <c r="B128" s="379" t="s">
        <v>228</v>
      </c>
      <c r="C128" s="380"/>
      <c r="D128" s="380"/>
      <c r="E128" s="380"/>
      <c r="F128" s="380"/>
      <c r="G128" s="380"/>
      <c r="H128" s="380"/>
      <c r="I128" s="380"/>
      <c r="J128" s="380"/>
      <c r="K128" s="381"/>
      <c r="L128" s="76">
        <f t="shared" si="28"/>
        <v>0</v>
      </c>
      <c r="M128" s="72"/>
      <c r="N128" s="72"/>
      <c r="O128" s="72"/>
      <c r="P128" s="72"/>
      <c r="Q128" s="68"/>
    </row>
    <row r="129" spans="1:17" ht="64.5" hidden="1" customHeight="1">
      <c r="A129" s="36"/>
      <c r="B129" s="322" t="s">
        <v>229</v>
      </c>
      <c r="C129" s="336"/>
      <c r="D129" s="336"/>
      <c r="E129" s="336"/>
      <c r="F129" s="336"/>
      <c r="G129" s="336"/>
      <c r="H129" s="336"/>
      <c r="I129" s="336"/>
      <c r="J129" s="336"/>
      <c r="K129" s="336"/>
      <c r="L129" s="76">
        <f t="shared" si="28"/>
        <v>0</v>
      </c>
      <c r="M129" s="72"/>
      <c r="N129" s="72"/>
      <c r="O129" s="72"/>
      <c r="P129" s="72"/>
      <c r="Q129" s="68"/>
    </row>
    <row r="130" spans="1:17" ht="16.5" hidden="1" customHeight="1">
      <c r="A130" s="36">
        <v>244</v>
      </c>
      <c r="B130" s="69" t="s">
        <v>230</v>
      </c>
      <c r="C130" s="332" t="s">
        <v>231</v>
      </c>
      <c r="D130" s="333"/>
      <c r="E130" s="333"/>
      <c r="F130" s="333"/>
      <c r="G130" s="333"/>
      <c r="H130" s="333"/>
      <c r="I130" s="333"/>
      <c r="J130" s="333"/>
      <c r="K130" s="334"/>
      <c r="L130" s="76">
        <f t="shared" si="28"/>
        <v>0</v>
      </c>
      <c r="M130" s="72"/>
      <c r="N130" s="72"/>
      <c r="O130" s="72"/>
      <c r="P130" s="41"/>
      <c r="Q130" s="68"/>
    </row>
    <row r="131" spans="1:17" ht="16.5" hidden="1" customHeight="1">
      <c r="A131" s="43"/>
      <c r="B131" s="327" t="s">
        <v>144</v>
      </c>
      <c r="C131" s="328"/>
      <c r="D131" s="328"/>
      <c r="E131" s="328"/>
      <c r="F131" s="328"/>
      <c r="G131" s="328"/>
      <c r="H131" s="328"/>
      <c r="I131" s="328"/>
      <c r="J131" s="328"/>
      <c r="K131" s="328"/>
      <c r="L131" s="76">
        <f t="shared" si="28"/>
        <v>0</v>
      </c>
      <c r="M131" s="72"/>
      <c r="N131" s="72"/>
      <c r="O131" s="72"/>
      <c r="P131" s="41"/>
      <c r="Q131" s="68"/>
    </row>
    <row r="132" spans="1:17" ht="16.5" hidden="1" customHeight="1">
      <c r="A132" s="43"/>
      <c r="B132" s="360"/>
      <c r="C132" s="361"/>
      <c r="D132" s="361"/>
      <c r="E132" s="361"/>
      <c r="F132" s="361"/>
      <c r="G132" s="361"/>
      <c r="H132" s="361"/>
      <c r="I132" s="361"/>
      <c r="J132" s="361"/>
      <c r="K132" s="343"/>
      <c r="L132" s="76">
        <f t="shared" si="28"/>
        <v>0</v>
      </c>
      <c r="M132" s="72"/>
      <c r="N132" s="72"/>
      <c r="O132" s="72"/>
      <c r="P132" s="41"/>
      <c r="Q132" s="68"/>
    </row>
    <row r="133" spans="1:17" ht="16.5" hidden="1" customHeight="1">
      <c r="A133" s="36">
        <v>244</v>
      </c>
      <c r="B133" s="79">
        <v>320</v>
      </c>
      <c r="C133" s="332" t="s">
        <v>232</v>
      </c>
      <c r="D133" s="333"/>
      <c r="E133" s="333"/>
      <c r="F133" s="333"/>
      <c r="G133" s="333"/>
      <c r="H133" s="333"/>
      <c r="I133" s="333"/>
      <c r="J133" s="333"/>
      <c r="K133" s="334"/>
      <c r="L133" s="76">
        <f t="shared" si="28"/>
        <v>0</v>
      </c>
      <c r="M133" s="72"/>
      <c r="N133" s="72"/>
      <c r="O133" s="72"/>
      <c r="P133" s="41"/>
      <c r="Q133" s="68"/>
    </row>
    <row r="134" spans="1:17" ht="16.5" hidden="1" customHeight="1">
      <c r="A134" s="43"/>
      <c r="B134" s="327" t="s">
        <v>144</v>
      </c>
      <c r="C134" s="328"/>
      <c r="D134" s="328"/>
      <c r="E134" s="328"/>
      <c r="F134" s="328"/>
      <c r="G134" s="328"/>
      <c r="H134" s="328"/>
      <c r="I134" s="328"/>
      <c r="J134" s="328"/>
      <c r="K134" s="328"/>
      <c r="L134" s="76">
        <f t="shared" si="28"/>
        <v>0</v>
      </c>
      <c r="M134" s="72"/>
      <c r="N134" s="72"/>
      <c r="O134" s="72"/>
      <c r="P134" s="41"/>
      <c r="Q134" s="68"/>
    </row>
    <row r="135" spans="1:17" ht="16.5" hidden="1" customHeight="1">
      <c r="A135" s="43"/>
      <c r="B135" s="360"/>
      <c r="C135" s="361"/>
      <c r="D135" s="361"/>
      <c r="E135" s="361"/>
      <c r="F135" s="361"/>
      <c r="G135" s="361"/>
      <c r="H135" s="361"/>
      <c r="I135" s="361"/>
      <c r="J135" s="361"/>
      <c r="K135" s="343"/>
      <c r="L135" s="76">
        <f t="shared" si="28"/>
        <v>0</v>
      </c>
      <c r="M135" s="72"/>
      <c r="N135" s="72"/>
      <c r="O135" s="72"/>
      <c r="P135" s="41"/>
      <c r="Q135" s="68"/>
    </row>
    <row r="136" spans="1:17" ht="31.5" hidden="1" customHeight="1">
      <c r="A136" s="36">
        <v>321</v>
      </c>
      <c r="B136" s="79">
        <v>264</v>
      </c>
      <c r="C136" s="332" t="s">
        <v>233</v>
      </c>
      <c r="D136" s="333"/>
      <c r="E136" s="333"/>
      <c r="F136" s="333"/>
      <c r="G136" s="333"/>
      <c r="H136" s="333"/>
      <c r="I136" s="333"/>
      <c r="J136" s="333"/>
      <c r="K136" s="334"/>
      <c r="L136" s="76">
        <f t="shared" si="28"/>
        <v>0</v>
      </c>
      <c r="M136" s="72"/>
      <c r="N136" s="72"/>
      <c r="O136" s="72"/>
      <c r="P136" s="41"/>
      <c r="Q136" s="68"/>
    </row>
    <row r="137" spans="1:17" ht="16.5" hidden="1" customHeight="1">
      <c r="A137" s="36"/>
      <c r="B137" s="327" t="s">
        <v>144</v>
      </c>
      <c r="C137" s="328"/>
      <c r="D137" s="328"/>
      <c r="E137" s="328"/>
      <c r="F137" s="328"/>
      <c r="G137" s="328"/>
      <c r="H137" s="328"/>
      <c r="I137" s="328"/>
      <c r="J137" s="328"/>
      <c r="K137" s="328"/>
      <c r="L137" s="76">
        <f t="shared" si="28"/>
        <v>0</v>
      </c>
      <c r="M137" s="72"/>
      <c r="N137" s="72"/>
      <c r="O137" s="72"/>
      <c r="P137" s="41"/>
      <c r="Q137" s="68"/>
    </row>
    <row r="138" spans="1:17" ht="16.5" hidden="1" customHeight="1">
      <c r="A138" s="36"/>
      <c r="B138" s="360"/>
      <c r="C138" s="361"/>
      <c r="D138" s="361"/>
      <c r="E138" s="361"/>
      <c r="F138" s="361"/>
      <c r="G138" s="361"/>
      <c r="H138" s="361"/>
      <c r="I138" s="361"/>
      <c r="J138" s="361"/>
      <c r="K138" s="343"/>
      <c r="L138" s="76"/>
      <c r="M138" s="72"/>
      <c r="N138" s="72"/>
      <c r="O138" s="72"/>
      <c r="P138" s="41"/>
      <c r="Q138" s="68"/>
    </row>
    <row r="139" spans="1:17" ht="15.75" hidden="1">
      <c r="A139" s="36">
        <v>350</v>
      </c>
      <c r="B139" s="332" t="s">
        <v>234</v>
      </c>
      <c r="C139" s="333"/>
      <c r="D139" s="333"/>
      <c r="E139" s="333"/>
      <c r="F139" s="333"/>
      <c r="G139" s="333"/>
      <c r="H139" s="333"/>
      <c r="I139" s="333"/>
      <c r="J139" s="333"/>
      <c r="K139" s="334"/>
      <c r="L139" s="76">
        <f t="shared" si="28"/>
        <v>0</v>
      </c>
      <c r="M139" s="76"/>
      <c r="N139" s="76"/>
      <c r="O139" s="76"/>
      <c r="P139" s="76"/>
      <c r="Q139" s="67"/>
    </row>
    <row r="140" spans="1:17" ht="15.75" hidden="1">
      <c r="A140" s="36">
        <v>350</v>
      </c>
      <c r="B140" s="70">
        <v>296</v>
      </c>
      <c r="C140" s="326" t="s">
        <v>235</v>
      </c>
      <c r="D140" s="326"/>
      <c r="E140" s="326"/>
      <c r="F140" s="326"/>
      <c r="G140" s="326"/>
      <c r="H140" s="326"/>
      <c r="I140" s="326"/>
      <c r="J140" s="326"/>
      <c r="K140" s="326"/>
      <c r="L140" s="76">
        <f t="shared" si="28"/>
        <v>0</v>
      </c>
      <c r="M140" s="76"/>
      <c r="N140" s="76"/>
      <c r="O140" s="76"/>
      <c r="P140" s="76"/>
      <c r="Q140" s="67"/>
    </row>
    <row r="141" spans="1:17" ht="15.75" hidden="1">
      <c r="A141" s="43"/>
      <c r="B141" s="395"/>
      <c r="C141" s="337"/>
      <c r="D141" s="337"/>
      <c r="E141" s="337"/>
      <c r="F141" s="337"/>
      <c r="G141" s="337"/>
      <c r="H141" s="337"/>
      <c r="I141" s="337"/>
      <c r="J141" s="337"/>
      <c r="K141" s="396"/>
      <c r="L141" s="76"/>
      <c r="M141" s="76"/>
      <c r="N141" s="76"/>
      <c r="O141" s="76"/>
      <c r="P141" s="76"/>
      <c r="Q141" s="67"/>
    </row>
    <row r="142" spans="1:17" ht="20.25" hidden="1" customHeight="1">
      <c r="A142" s="36">
        <v>360</v>
      </c>
      <c r="B142" s="332" t="s">
        <v>236</v>
      </c>
      <c r="C142" s="333"/>
      <c r="D142" s="333"/>
      <c r="E142" s="333"/>
      <c r="F142" s="333"/>
      <c r="G142" s="333"/>
      <c r="H142" s="333"/>
      <c r="I142" s="333"/>
      <c r="J142" s="333"/>
      <c r="K142" s="334"/>
      <c r="L142" s="76">
        <f t="shared" si="28"/>
        <v>0</v>
      </c>
      <c r="M142" s="76"/>
      <c r="N142" s="76"/>
      <c r="O142" s="76"/>
      <c r="P142" s="76"/>
      <c r="Q142" s="67"/>
    </row>
    <row r="143" spans="1:17" ht="15.75" hidden="1">
      <c r="A143" s="36">
        <v>360</v>
      </c>
      <c r="B143" s="70">
        <v>296</v>
      </c>
      <c r="C143" s="326" t="s">
        <v>235</v>
      </c>
      <c r="D143" s="326"/>
      <c r="E143" s="326"/>
      <c r="F143" s="326"/>
      <c r="G143" s="326"/>
      <c r="H143" s="326"/>
      <c r="I143" s="326"/>
      <c r="J143" s="326"/>
      <c r="K143" s="326"/>
      <c r="L143" s="76">
        <f t="shared" si="28"/>
        <v>0</v>
      </c>
      <c r="M143" s="76"/>
      <c r="N143" s="76"/>
      <c r="O143" s="76"/>
      <c r="P143" s="76"/>
      <c r="Q143" s="67"/>
    </row>
    <row r="144" spans="1:17" ht="15.75" hidden="1">
      <c r="A144" s="43"/>
      <c r="B144" s="395"/>
      <c r="C144" s="337"/>
      <c r="D144" s="337"/>
      <c r="E144" s="337"/>
      <c r="F144" s="337"/>
      <c r="G144" s="337"/>
      <c r="H144" s="337"/>
      <c r="I144" s="337"/>
      <c r="J144" s="337"/>
      <c r="K144" s="396"/>
      <c r="L144" s="76"/>
      <c r="M144" s="76"/>
      <c r="N144" s="76"/>
      <c r="O144" s="76"/>
      <c r="P144" s="76"/>
      <c r="Q144" s="67"/>
    </row>
    <row r="145" spans="1:32" ht="24" hidden="1" customHeight="1">
      <c r="A145" s="36">
        <v>830</v>
      </c>
      <c r="B145" s="392" t="s">
        <v>237</v>
      </c>
      <c r="C145" s="393"/>
      <c r="D145" s="393"/>
      <c r="E145" s="393"/>
      <c r="F145" s="393"/>
      <c r="G145" s="393"/>
      <c r="H145" s="393"/>
      <c r="I145" s="393"/>
      <c r="J145" s="393"/>
      <c r="K145" s="394"/>
      <c r="L145" s="76">
        <f t="shared" si="28"/>
        <v>0</v>
      </c>
      <c r="M145" s="76">
        <f>M146</f>
        <v>0</v>
      </c>
      <c r="N145" s="76">
        <f t="shared" ref="N145:Q145" si="29">N146</f>
        <v>0</v>
      </c>
      <c r="O145" s="76">
        <f t="shared" si="29"/>
        <v>0</v>
      </c>
      <c r="P145" s="76">
        <f t="shared" si="29"/>
        <v>0</v>
      </c>
      <c r="Q145" s="76">
        <f t="shared" si="29"/>
        <v>0</v>
      </c>
      <c r="W145" s="83"/>
      <c r="X145" s="83"/>
      <c r="Y145" s="83"/>
      <c r="Z145" s="83"/>
      <c r="AA145" s="83"/>
      <c r="AB145" s="83"/>
      <c r="AC145" s="83"/>
      <c r="AD145" s="83"/>
      <c r="AE145" s="83"/>
      <c r="AF145" s="83"/>
    </row>
    <row r="146" spans="1:32" ht="18.75" hidden="1">
      <c r="A146" s="36">
        <v>831</v>
      </c>
      <c r="B146" s="70" t="s">
        <v>230</v>
      </c>
      <c r="C146" s="331" t="s">
        <v>231</v>
      </c>
      <c r="D146" s="331"/>
      <c r="E146" s="331"/>
      <c r="F146" s="331"/>
      <c r="G146" s="331"/>
      <c r="H146" s="331"/>
      <c r="I146" s="331"/>
      <c r="J146" s="331"/>
      <c r="K146" s="331"/>
      <c r="L146" s="76">
        <f t="shared" si="28"/>
        <v>0</v>
      </c>
      <c r="M146" s="158">
        <f>SUM(M147:M155)</f>
        <v>0</v>
      </c>
      <c r="N146" s="158">
        <f t="shared" ref="N146:Q146" si="30">SUM(N147:N155)</f>
        <v>0</v>
      </c>
      <c r="O146" s="158">
        <f t="shared" si="30"/>
        <v>0</v>
      </c>
      <c r="P146" s="158">
        <f t="shared" si="30"/>
        <v>0</v>
      </c>
      <c r="Q146" s="158">
        <f t="shared" si="30"/>
        <v>0</v>
      </c>
    </row>
    <row r="147" spans="1:32" ht="15.75" hidden="1">
      <c r="A147" s="43"/>
      <c r="B147" s="334">
        <v>291</v>
      </c>
      <c r="C147" s="326"/>
      <c r="D147" s="326"/>
      <c r="E147" s="326"/>
      <c r="F147" s="326"/>
      <c r="G147" s="326"/>
      <c r="H147" s="326"/>
      <c r="I147" s="326"/>
      <c r="J147" s="326"/>
      <c r="K147" s="326"/>
      <c r="L147" s="38">
        <f t="shared" si="28"/>
        <v>0</v>
      </c>
      <c r="M147" s="38"/>
      <c r="N147" s="38"/>
      <c r="O147" s="38"/>
      <c r="P147" s="38"/>
      <c r="Q147" s="181"/>
    </row>
    <row r="148" spans="1:32" ht="15.75" hidden="1">
      <c r="A148" s="43"/>
      <c r="B148" s="332">
        <v>292</v>
      </c>
      <c r="C148" s="333"/>
      <c r="D148" s="333"/>
      <c r="E148" s="333"/>
      <c r="F148" s="333"/>
      <c r="G148" s="333"/>
      <c r="H148" s="333"/>
      <c r="I148" s="333"/>
      <c r="J148" s="333"/>
      <c r="K148" s="334"/>
      <c r="L148" s="38">
        <f t="shared" si="28"/>
        <v>0</v>
      </c>
      <c r="M148" s="38"/>
      <c r="N148" s="38"/>
      <c r="O148" s="38"/>
      <c r="P148" s="38"/>
      <c r="Q148" s="181"/>
    </row>
    <row r="149" spans="1:32" ht="15.75" hidden="1">
      <c r="A149" s="43"/>
      <c r="B149" s="332">
        <v>293</v>
      </c>
      <c r="C149" s="333"/>
      <c r="D149" s="333"/>
      <c r="E149" s="333"/>
      <c r="F149" s="333"/>
      <c r="G149" s="333"/>
      <c r="H149" s="333"/>
      <c r="I149" s="333"/>
      <c r="J149" s="333"/>
      <c r="K149" s="334"/>
      <c r="L149" s="38">
        <f t="shared" si="28"/>
        <v>0</v>
      </c>
      <c r="M149" s="38"/>
      <c r="N149" s="38"/>
      <c r="O149" s="38"/>
      <c r="P149" s="38"/>
      <c r="Q149" s="181"/>
    </row>
    <row r="150" spans="1:32" ht="15.75" hidden="1">
      <c r="A150" s="43"/>
      <c r="B150" s="334">
        <v>294</v>
      </c>
      <c r="C150" s="326"/>
      <c r="D150" s="326"/>
      <c r="E150" s="326"/>
      <c r="F150" s="326"/>
      <c r="G150" s="326"/>
      <c r="H150" s="326"/>
      <c r="I150" s="326"/>
      <c r="J150" s="326"/>
      <c r="K150" s="326"/>
      <c r="L150" s="38">
        <f t="shared" si="28"/>
        <v>0</v>
      </c>
      <c r="M150" s="38"/>
      <c r="N150" s="38"/>
      <c r="O150" s="38"/>
      <c r="P150" s="38"/>
      <c r="Q150" s="181"/>
    </row>
    <row r="151" spans="1:32" ht="15.75" hidden="1">
      <c r="A151" s="43"/>
      <c r="B151" s="334">
        <v>295</v>
      </c>
      <c r="C151" s="326"/>
      <c r="D151" s="326"/>
      <c r="E151" s="326"/>
      <c r="F151" s="326"/>
      <c r="G151" s="326"/>
      <c r="H151" s="326"/>
      <c r="I151" s="326"/>
      <c r="J151" s="326"/>
      <c r="K151" s="326"/>
      <c r="L151" s="38">
        <f t="shared" si="28"/>
        <v>0</v>
      </c>
      <c r="M151" s="38"/>
      <c r="N151" s="38"/>
      <c r="O151" s="38"/>
      <c r="P151" s="38"/>
      <c r="Q151" s="181"/>
    </row>
    <row r="152" spans="1:32" ht="15.75" hidden="1">
      <c r="A152" s="43"/>
      <c r="B152" s="332">
        <v>296</v>
      </c>
      <c r="C152" s="333"/>
      <c r="D152" s="333"/>
      <c r="E152" s="333"/>
      <c r="F152" s="333"/>
      <c r="G152" s="333"/>
      <c r="H152" s="333"/>
      <c r="I152" s="333"/>
      <c r="J152" s="334"/>
      <c r="K152" s="155"/>
      <c r="L152" s="38">
        <f t="shared" si="28"/>
        <v>0</v>
      </c>
      <c r="M152" s="38"/>
      <c r="N152" s="38"/>
      <c r="O152" s="38"/>
      <c r="P152" s="38"/>
      <c r="Q152" s="181"/>
    </row>
    <row r="153" spans="1:32" ht="15.75" hidden="1">
      <c r="A153" s="43"/>
      <c r="B153" s="332">
        <v>297</v>
      </c>
      <c r="C153" s="333"/>
      <c r="D153" s="333"/>
      <c r="E153" s="333"/>
      <c r="F153" s="333"/>
      <c r="G153" s="333"/>
      <c r="H153" s="333"/>
      <c r="I153" s="333"/>
      <c r="J153" s="334"/>
      <c r="K153" s="155"/>
      <c r="L153" s="38">
        <f t="shared" si="28"/>
        <v>0</v>
      </c>
      <c r="M153" s="38"/>
      <c r="N153" s="38"/>
      <c r="O153" s="38"/>
      <c r="P153" s="38"/>
      <c r="Q153" s="181"/>
    </row>
    <row r="154" spans="1:32" ht="15.75" hidden="1">
      <c r="A154" s="43"/>
      <c r="B154" s="332">
        <v>298</v>
      </c>
      <c r="C154" s="333"/>
      <c r="D154" s="333"/>
      <c r="E154" s="333"/>
      <c r="F154" s="333"/>
      <c r="G154" s="333"/>
      <c r="H154" s="333"/>
      <c r="I154" s="333"/>
      <c r="J154" s="334"/>
      <c r="K154" s="155"/>
      <c r="L154" s="38">
        <f t="shared" si="28"/>
        <v>0</v>
      </c>
      <c r="M154" s="38"/>
      <c r="N154" s="38"/>
      <c r="O154" s="38"/>
      <c r="P154" s="38"/>
      <c r="Q154" s="181"/>
    </row>
    <row r="155" spans="1:32" ht="15.75" hidden="1">
      <c r="A155" s="43"/>
      <c r="B155" s="332">
        <v>299</v>
      </c>
      <c r="C155" s="333"/>
      <c r="D155" s="333"/>
      <c r="E155" s="333"/>
      <c r="F155" s="333"/>
      <c r="G155" s="333"/>
      <c r="H155" s="333"/>
      <c r="I155" s="333"/>
      <c r="J155" s="334"/>
      <c r="K155" s="155"/>
      <c r="L155" s="38">
        <f t="shared" si="28"/>
        <v>0</v>
      </c>
      <c r="M155" s="38"/>
      <c r="N155" s="38"/>
      <c r="O155" s="38"/>
      <c r="P155" s="38"/>
      <c r="Q155" s="181"/>
    </row>
    <row r="156" spans="1:32" ht="25.5" customHeight="1">
      <c r="A156" s="36">
        <v>850</v>
      </c>
      <c r="B156" s="392" t="s">
        <v>238</v>
      </c>
      <c r="C156" s="393"/>
      <c r="D156" s="393"/>
      <c r="E156" s="393"/>
      <c r="F156" s="393"/>
      <c r="G156" s="393"/>
      <c r="H156" s="393"/>
      <c r="I156" s="393"/>
      <c r="J156" s="393"/>
      <c r="K156" s="394"/>
      <c r="L156" s="76">
        <f>M156+O156+P156</f>
        <v>105148.09</v>
      </c>
      <c r="M156" s="76">
        <f>M157+M160+M163</f>
        <v>73100</v>
      </c>
      <c r="N156" s="76">
        <f>N157+N160+N163</f>
        <v>0</v>
      </c>
      <c r="O156" s="76">
        <f>O157+O160+O163</f>
        <v>0</v>
      </c>
      <c r="P156" s="76">
        <f>P157+P160+P163</f>
        <v>32048.09</v>
      </c>
      <c r="Q156" s="76">
        <f>Q157+Q160+Q163</f>
        <v>0</v>
      </c>
    </row>
    <row r="157" spans="1:32" ht="25.5" customHeight="1">
      <c r="A157" s="36">
        <v>851</v>
      </c>
      <c r="B157" s="85">
        <v>291</v>
      </c>
      <c r="C157" s="326" t="s">
        <v>240</v>
      </c>
      <c r="D157" s="326"/>
      <c r="E157" s="326"/>
      <c r="F157" s="326"/>
      <c r="G157" s="326"/>
      <c r="H157" s="326"/>
      <c r="I157" s="326"/>
      <c r="J157" s="326"/>
      <c r="K157" s="326"/>
      <c r="L157" s="76">
        <f t="shared" si="28"/>
        <v>75918.09</v>
      </c>
      <c r="M157" s="77">
        <f>SUM(M158:M159)</f>
        <v>60000</v>
      </c>
      <c r="N157" s="158">
        <f t="shared" ref="N157:Q157" si="31">SUM(N158:N159)</f>
        <v>0</v>
      </c>
      <c r="O157" s="158">
        <f t="shared" si="31"/>
        <v>0</v>
      </c>
      <c r="P157" s="158">
        <f t="shared" si="31"/>
        <v>15918.09</v>
      </c>
      <c r="Q157" s="158">
        <f t="shared" si="31"/>
        <v>0</v>
      </c>
      <c r="S157" s="84"/>
      <c r="T157" s="35"/>
      <c r="U157" s="35"/>
    </row>
    <row r="158" spans="1:32" ht="15.75">
      <c r="A158" s="43"/>
      <c r="B158" s="341" t="s">
        <v>241</v>
      </c>
      <c r="C158" s="342"/>
      <c r="D158" s="342"/>
      <c r="E158" s="342"/>
      <c r="F158" s="342"/>
      <c r="G158" s="342"/>
      <c r="H158" s="342"/>
      <c r="I158" s="342"/>
      <c r="J158" s="342"/>
      <c r="K158" s="342"/>
      <c r="L158" s="76">
        <f t="shared" si="28"/>
        <v>75918.09</v>
      </c>
      <c r="M158" s="41">
        <v>60000</v>
      </c>
      <c r="N158" s="185"/>
      <c r="O158" s="185"/>
      <c r="P158" s="41">
        <v>15918.09</v>
      </c>
      <c r="Q158" s="68"/>
      <c r="T158" s="31">
        <v>252715</v>
      </c>
      <c r="U158" s="35">
        <f t="shared" ref="U158:U163" si="32">M158+S158+T158</f>
        <v>312715</v>
      </c>
    </row>
    <row r="159" spans="1:32" ht="15.75">
      <c r="A159" s="43"/>
      <c r="B159" s="341" t="s">
        <v>242</v>
      </c>
      <c r="C159" s="342"/>
      <c r="D159" s="342"/>
      <c r="E159" s="342"/>
      <c r="F159" s="342"/>
      <c r="G159" s="342"/>
      <c r="H159" s="342"/>
      <c r="I159" s="342"/>
      <c r="J159" s="342"/>
      <c r="K159" s="342"/>
      <c r="L159" s="76">
        <f t="shared" si="28"/>
        <v>0</v>
      </c>
      <c r="M159" s="41"/>
      <c r="N159" s="185"/>
      <c r="O159" s="185"/>
      <c r="P159" s="185"/>
      <c r="Q159" s="68"/>
      <c r="T159" s="31">
        <v>2365</v>
      </c>
      <c r="U159" s="35">
        <f t="shared" si="32"/>
        <v>2365</v>
      </c>
    </row>
    <row r="160" spans="1:32" ht="21" customHeight="1">
      <c r="A160" s="36">
        <v>852</v>
      </c>
      <c r="B160" s="85">
        <v>291</v>
      </c>
      <c r="C160" s="326" t="s">
        <v>243</v>
      </c>
      <c r="D160" s="326"/>
      <c r="E160" s="326"/>
      <c r="F160" s="326"/>
      <c r="G160" s="326"/>
      <c r="H160" s="326"/>
      <c r="I160" s="326"/>
      <c r="J160" s="326"/>
      <c r="K160" s="326"/>
      <c r="L160" s="76">
        <f t="shared" si="28"/>
        <v>28230</v>
      </c>
      <c r="M160" s="72">
        <f>SUM(M161:M162)</f>
        <v>13100</v>
      </c>
      <c r="N160" s="158">
        <f t="shared" ref="N160:Q160" si="33">SUM(N161:N162)</f>
        <v>0</v>
      </c>
      <c r="O160" s="158">
        <f t="shared" si="33"/>
        <v>0</v>
      </c>
      <c r="P160" s="158">
        <f t="shared" si="33"/>
        <v>15130</v>
      </c>
      <c r="Q160" s="158">
        <f t="shared" si="33"/>
        <v>0</v>
      </c>
      <c r="U160" s="35"/>
    </row>
    <row r="161" spans="1:21" ht="18.75" customHeight="1">
      <c r="A161" s="43"/>
      <c r="B161" s="341" t="s">
        <v>244</v>
      </c>
      <c r="C161" s="342"/>
      <c r="D161" s="342"/>
      <c r="E161" s="342"/>
      <c r="F161" s="342"/>
      <c r="G161" s="342"/>
      <c r="H161" s="342"/>
      <c r="I161" s="342"/>
      <c r="J161" s="342"/>
      <c r="K161" s="342"/>
      <c r="L161" s="76">
        <f t="shared" si="28"/>
        <v>28230</v>
      </c>
      <c r="M161" s="72">
        <v>13100</v>
      </c>
      <c r="N161" s="72"/>
      <c r="O161" s="72"/>
      <c r="P161" s="72">
        <v>15130</v>
      </c>
      <c r="Q161" s="68"/>
      <c r="S161" s="31">
        <v>23651</v>
      </c>
      <c r="T161" s="31">
        <v>155803</v>
      </c>
      <c r="U161" s="35">
        <f t="shared" si="32"/>
        <v>192554</v>
      </c>
    </row>
    <row r="162" spans="1:21" ht="33" customHeight="1">
      <c r="A162" s="43"/>
      <c r="B162" s="341" t="s">
        <v>245</v>
      </c>
      <c r="C162" s="342"/>
      <c r="D162" s="342"/>
      <c r="E162" s="342"/>
      <c r="F162" s="342"/>
      <c r="G162" s="342"/>
      <c r="H162" s="342"/>
      <c r="I162" s="342"/>
      <c r="J162" s="342"/>
      <c r="K162" s="342"/>
      <c r="L162" s="76">
        <f t="shared" si="28"/>
        <v>0</v>
      </c>
      <c r="M162" s="72"/>
      <c r="N162" s="72"/>
      <c r="O162" s="72"/>
      <c r="P162" s="72"/>
      <c r="Q162" s="68"/>
      <c r="U162" s="35"/>
    </row>
    <row r="163" spans="1:21" ht="18.75">
      <c r="A163" s="36">
        <v>853</v>
      </c>
      <c r="B163" s="45" t="s">
        <v>230</v>
      </c>
      <c r="C163" s="331" t="s">
        <v>239</v>
      </c>
      <c r="D163" s="331"/>
      <c r="E163" s="331"/>
      <c r="F163" s="331"/>
      <c r="G163" s="331"/>
      <c r="H163" s="331"/>
      <c r="I163" s="331"/>
      <c r="J163" s="331"/>
      <c r="K163" s="331"/>
      <c r="L163" s="76">
        <f t="shared" si="28"/>
        <v>1000</v>
      </c>
      <c r="M163" s="72">
        <f>SUM(M164:M172)</f>
        <v>0</v>
      </c>
      <c r="N163" s="158">
        <f t="shared" ref="N163:Q163" si="34">SUM(N164:N172)</f>
        <v>0</v>
      </c>
      <c r="O163" s="158">
        <f t="shared" si="34"/>
        <v>0</v>
      </c>
      <c r="P163" s="158">
        <f t="shared" si="34"/>
        <v>1000</v>
      </c>
      <c r="Q163" s="158">
        <f t="shared" si="34"/>
        <v>0</v>
      </c>
      <c r="S163" s="31">
        <v>10347</v>
      </c>
      <c r="T163" s="31">
        <v>639</v>
      </c>
      <c r="U163" s="35">
        <f t="shared" si="32"/>
        <v>10986</v>
      </c>
    </row>
    <row r="164" spans="1:21" ht="15.75">
      <c r="A164" s="43"/>
      <c r="B164" s="334">
        <v>291</v>
      </c>
      <c r="C164" s="326"/>
      <c r="D164" s="326"/>
      <c r="E164" s="326"/>
      <c r="F164" s="326"/>
      <c r="G164" s="326"/>
      <c r="H164" s="326"/>
      <c r="I164" s="326"/>
      <c r="J164" s="326"/>
      <c r="K164" s="326"/>
      <c r="L164" s="38">
        <f t="shared" si="28"/>
        <v>0</v>
      </c>
      <c r="M164" s="41"/>
      <c r="N164" s="41"/>
      <c r="O164" s="41"/>
      <c r="P164" s="41"/>
      <c r="Q164" s="182"/>
    </row>
    <row r="165" spans="1:21" ht="15.75">
      <c r="A165" s="43"/>
      <c r="B165" s="332">
        <v>292</v>
      </c>
      <c r="C165" s="333"/>
      <c r="D165" s="333"/>
      <c r="E165" s="333"/>
      <c r="F165" s="333"/>
      <c r="G165" s="333"/>
      <c r="H165" s="333"/>
      <c r="I165" s="333"/>
      <c r="J165" s="333"/>
      <c r="K165" s="334"/>
      <c r="L165" s="38">
        <f t="shared" si="28"/>
        <v>1000</v>
      </c>
      <c r="M165" s="41"/>
      <c r="N165" s="41"/>
      <c r="O165" s="41"/>
      <c r="P165" s="185">
        <v>1000</v>
      </c>
      <c r="Q165" s="182"/>
    </row>
    <row r="166" spans="1:21" ht="15.75">
      <c r="A166" s="43"/>
      <c r="B166" s="332">
        <v>293</v>
      </c>
      <c r="C166" s="333"/>
      <c r="D166" s="333"/>
      <c r="E166" s="333"/>
      <c r="F166" s="333"/>
      <c r="G166" s="333"/>
      <c r="H166" s="333"/>
      <c r="I166" s="333"/>
      <c r="J166" s="333"/>
      <c r="K166" s="334"/>
      <c r="L166" s="38">
        <f t="shared" si="28"/>
        <v>0</v>
      </c>
      <c r="M166" s="41"/>
      <c r="N166" s="41"/>
      <c r="O166" s="41"/>
      <c r="P166" s="158"/>
      <c r="Q166" s="182"/>
    </row>
    <row r="167" spans="1:21" ht="15.75" hidden="1">
      <c r="A167" s="43"/>
      <c r="B167" s="334">
        <v>294</v>
      </c>
      <c r="C167" s="326"/>
      <c r="D167" s="326"/>
      <c r="E167" s="326"/>
      <c r="F167" s="326"/>
      <c r="G167" s="326"/>
      <c r="H167" s="326"/>
      <c r="I167" s="326"/>
      <c r="J167" s="326"/>
      <c r="K167" s="326"/>
      <c r="L167" s="38">
        <f t="shared" si="28"/>
        <v>0</v>
      </c>
      <c r="M167" s="38"/>
      <c r="N167" s="38"/>
      <c r="O167" s="41"/>
      <c r="P167" s="41"/>
      <c r="Q167" s="182"/>
    </row>
    <row r="168" spans="1:21" ht="15.75" hidden="1">
      <c r="A168" s="43"/>
      <c r="B168" s="334">
        <v>295</v>
      </c>
      <c r="C168" s="326"/>
      <c r="D168" s="326"/>
      <c r="E168" s="326"/>
      <c r="F168" s="326"/>
      <c r="G168" s="326"/>
      <c r="H168" s="326"/>
      <c r="I168" s="326"/>
      <c r="J168" s="326"/>
      <c r="K168" s="326"/>
      <c r="L168" s="38">
        <f t="shared" si="28"/>
        <v>0</v>
      </c>
      <c r="M168" s="38"/>
      <c r="N168" s="38"/>
      <c r="O168" s="41"/>
      <c r="P168" s="41"/>
      <c r="Q168" s="182"/>
    </row>
    <row r="169" spans="1:21" ht="15.75" hidden="1">
      <c r="A169" s="43"/>
      <c r="B169" s="332">
        <v>296</v>
      </c>
      <c r="C169" s="333"/>
      <c r="D169" s="333"/>
      <c r="E169" s="333"/>
      <c r="F169" s="333"/>
      <c r="G169" s="333"/>
      <c r="H169" s="333"/>
      <c r="I169" s="333"/>
      <c r="J169" s="334"/>
      <c r="K169" s="155"/>
      <c r="L169" s="38">
        <f t="shared" si="28"/>
        <v>0</v>
      </c>
      <c r="M169" s="38"/>
      <c r="N169" s="38"/>
      <c r="O169" s="41"/>
      <c r="P169" s="41"/>
      <c r="Q169" s="41"/>
    </row>
    <row r="170" spans="1:21" ht="15.75" hidden="1">
      <c r="A170" s="43"/>
      <c r="B170" s="332">
        <v>297</v>
      </c>
      <c r="C170" s="333"/>
      <c r="D170" s="333"/>
      <c r="E170" s="333"/>
      <c r="F170" s="333"/>
      <c r="G170" s="333"/>
      <c r="H170" s="333"/>
      <c r="I170" s="333"/>
      <c r="J170" s="334"/>
      <c r="K170" s="155"/>
      <c r="L170" s="38">
        <f t="shared" si="28"/>
        <v>0</v>
      </c>
      <c r="M170" s="38"/>
      <c r="N170" s="38"/>
      <c r="O170" s="41"/>
      <c r="P170" s="41"/>
      <c r="Q170" s="41"/>
    </row>
    <row r="171" spans="1:21" ht="15.75" hidden="1">
      <c r="A171" s="43"/>
      <c r="B171" s="332">
        <v>298</v>
      </c>
      <c r="C171" s="333"/>
      <c r="D171" s="333"/>
      <c r="E171" s="333"/>
      <c r="F171" s="333"/>
      <c r="G171" s="333"/>
      <c r="H171" s="333"/>
      <c r="I171" s="333"/>
      <c r="J171" s="334"/>
      <c r="K171" s="155"/>
      <c r="L171" s="38">
        <f t="shared" si="28"/>
        <v>0</v>
      </c>
      <c r="M171" s="38"/>
      <c r="N171" s="38"/>
      <c r="O171" s="41"/>
      <c r="P171" s="41"/>
      <c r="Q171" s="41"/>
    </row>
    <row r="172" spans="1:21" ht="15.75" hidden="1">
      <c r="A172" s="43"/>
      <c r="B172" s="332">
        <v>299</v>
      </c>
      <c r="C172" s="333"/>
      <c r="D172" s="333"/>
      <c r="E172" s="333"/>
      <c r="F172" s="333"/>
      <c r="G172" s="333"/>
      <c r="H172" s="333"/>
      <c r="I172" s="333"/>
      <c r="J172" s="334"/>
      <c r="K172" s="155"/>
      <c r="L172" s="38">
        <f t="shared" si="28"/>
        <v>0</v>
      </c>
      <c r="M172" s="38"/>
      <c r="N172" s="38"/>
      <c r="O172" s="41"/>
      <c r="P172" s="41"/>
      <c r="Q172" s="41"/>
    </row>
    <row r="173" spans="1:21" ht="15.75" hidden="1">
      <c r="A173" s="43"/>
      <c r="B173" s="341"/>
      <c r="C173" s="342"/>
      <c r="D173" s="342"/>
      <c r="E173" s="342"/>
      <c r="F173" s="342"/>
      <c r="G173" s="342"/>
      <c r="H173" s="342"/>
      <c r="I173" s="342"/>
      <c r="J173" s="342"/>
      <c r="K173" s="342"/>
      <c r="L173" s="101">
        <f t="shared" si="28"/>
        <v>0</v>
      </c>
      <c r="M173" s="72"/>
      <c r="N173" s="72"/>
      <c r="O173" s="72"/>
      <c r="P173" s="72"/>
      <c r="Q173" s="68"/>
    </row>
    <row r="174" spans="1:21" ht="15.75" hidden="1">
      <c r="A174" s="43"/>
      <c r="B174" s="327"/>
      <c r="C174" s="328"/>
      <c r="D174" s="328"/>
      <c r="E174" s="328"/>
      <c r="F174" s="328"/>
      <c r="G174" s="328"/>
      <c r="H174" s="328"/>
      <c r="I174" s="328"/>
      <c r="J174" s="328"/>
      <c r="K174" s="328"/>
      <c r="L174" s="76">
        <f t="shared" si="28"/>
        <v>0</v>
      </c>
      <c r="M174" s="72"/>
      <c r="N174" s="72"/>
      <c r="O174" s="72"/>
      <c r="P174" s="72"/>
      <c r="Q174" s="68"/>
    </row>
    <row r="175" spans="1:21" ht="15.75" hidden="1">
      <c r="A175" s="43"/>
      <c r="B175" s="397"/>
      <c r="C175" s="398"/>
      <c r="D175" s="398"/>
      <c r="E175" s="398"/>
      <c r="F175" s="398"/>
      <c r="G175" s="398"/>
      <c r="H175" s="398"/>
      <c r="I175" s="398"/>
      <c r="J175" s="398"/>
      <c r="K175" s="398"/>
      <c r="L175" s="76">
        <f t="shared" si="28"/>
        <v>0</v>
      </c>
      <c r="M175" s="76"/>
      <c r="N175" s="76"/>
      <c r="O175" s="72"/>
      <c r="P175" s="72"/>
      <c r="Q175" s="68"/>
    </row>
    <row r="176" spans="1:21" ht="15.75" hidden="1">
      <c r="A176" s="43"/>
      <c r="B176" s="397"/>
      <c r="C176" s="398"/>
      <c r="D176" s="398"/>
      <c r="E176" s="398"/>
      <c r="F176" s="398"/>
      <c r="G176" s="398"/>
      <c r="H176" s="398"/>
      <c r="I176" s="398"/>
      <c r="J176" s="398"/>
      <c r="K176" s="398"/>
      <c r="L176" s="76">
        <f t="shared" si="28"/>
        <v>0</v>
      </c>
      <c r="M176" s="76"/>
      <c r="N176" s="76"/>
      <c r="O176" s="72"/>
      <c r="P176" s="72"/>
      <c r="Q176" s="68"/>
    </row>
    <row r="177" spans="1:20" ht="26.25" customHeight="1">
      <c r="A177" s="43"/>
      <c r="B177" s="45">
        <v>300</v>
      </c>
      <c r="C177" s="331" t="s">
        <v>246</v>
      </c>
      <c r="D177" s="331"/>
      <c r="E177" s="331"/>
      <c r="F177" s="331"/>
      <c r="G177" s="331"/>
      <c r="H177" s="331"/>
      <c r="I177" s="331"/>
      <c r="J177" s="331"/>
      <c r="K177" s="331"/>
      <c r="L177" s="76">
        <f>M177+O177+P177</f>
        <v>3154782.54</v>
      </c>
      <c r="M177" s="76">
        <f>M184+M198</f>
        <v>2548268.29</v>
      </c>
      <c r="N177" s="76">
        <f>N184+N198</f>
        <v>0</v>
      </c>
      <c r="O177" s="76">
        <f>O184+O198</f>
        <v>0</v>
      </c>
      <c r="P177" s="76">
        <f>P184+P198</f>
        <v>606514.25</v>
      </c>
      <c r="Q177" s="76">
        <f>Q184+Q198</f>
        <v>1443.53</v>
      </c>
      <c r="T177" s="35"/>
    </row>
    <row r="178" spans="1:20" ht="15.75" hidden="1">
      <c r="A178" s="36">
        <v>243</v>
      </c>
      <c r="B178" s="69">
        <v>310</v>
      </c>
      <c r="C178" s="326" t="s">
        <v>247</v>
      </c>
      <c r="D178" s="326"/>
      <c r="E178" s="326"/>
      <c r="F178" s="326"/>
      <c r="G178" s="326"/>
      <c r="H178" s="326"/>
      <c r="I178" s="326"/>
      <c r="J178" s="326"/>
      <c r="K178" s="326"/>
      <c r="L178" s="76">
        <f t="shared" si="28"/>
        <v>0</v>
      </c>
      <c r="M178" s="76"/>
      <c r="N178" s="76"/>
      <c r="O178" s="76"/>
      <c r="P178" s="76"/>
      <c r="Q178" s="67"/>
      <c r="T178" s="35"/>
    </row>
    <row r="179" spans="1:20" ht="15.75" hidden="1">
      <c r="A179" s="36"/>
      <c r="B179" s="327" t="s">
        <v>144</v>
      </c>
      <c r="C179" s="328"/>
      <c r="D179" s="328"/>
      <c r="E179" s="328"/>
      <c r="F179" s="328"/>
      <c r="G179" s="328"/>
      <c r="H179" s="328"/>
      <c r="I179" s="328"/>
      <c r="J179" s="328"/>
      <c r="K179" s="328"/>
      <c r="L179" s="76">
        <f t="shared" si="28"/>
        <v>0</v>
      </c>
      <c r="M179" s="76"/>
      <c r="N179" s="76"/>
      <c r="O179" s="76"/>
      <c r="P179" s="76"/>
      <c r="Q179" s="67"/>
      <c r="T179" s="35"/>
    </row>
    <row r="180" spans="1:20" ht="15.75" hidden="1" customHeight="1">
      <c r="A180" s="36"/>
      <c r="B180" s="341" t="s">
        <v>248</v>
      </c>
      <c r="C180" s="342"/>
      <c r="D180" s="342"/>
      <c r="E180" s="342"/>
      <c r="F180" s="342"/>
      <c r="G180" s="342"/>
      <c r="H180" s="342"/>
      <c r="I180" s="342"/>
      <c r="J180" s="342"/>
      <c r="K180" s="342"/>
      <c r="L180" s="76">
        <f t="shared" si="28"/>
        <v>0</v>
      </c>
      <c r="M180" s="76"/>
      <c r="N180" s="76"/>
      <c r="O180" s="76"/>
      <c r="P180" s="76"/>
      <c r="Q180" s="67"/>
      <c r="T180" s="35"/>
    </row>
    <row r="181" spans="1:20" ht="15.75" hidden="1" customHeight="1">
      <c r="A181" s="36"/>
      <c r="B181" s="343" t="s">
        <v>145</v>
      </c>
      <c r="C181" s="344"/>
      <c r="D181" s="344"/>
      <c r="E181" s="344"/>
      <c r="F181" s="344"/>
      <c r="G181" s="344"/>
      <c r="H181" s="344" t="s">
        <v>222</v>
      </c>
      <c r="I181" s="344"/>
      <c r="J181" s="344"/>
      <c r="K181" s="344"/>
      <c r="L181" s="76">
        <f t="shared" si="28"/>
        <v>0</v>
      </c>
      <c r="M181" s="76"/>
      <c r="N181" s="76"/>
      <c r="O181" s="76"/>
      <c r="P181" s="76"/>
      <c r="Q181" s="67"/>
      <c r="T181" s="35"/>
    </row>
    <row r="182" spans="1:20" ht="15.75" hidden="1" customHeight="1">
      <c r="A182" s="36"/>
      <c r="B182" s="360"/>
      <c r="C182" s="361"/>
      <c r="D182" s="361"/>
      <c r="E182" s="361"/>
      <c r="F182" s="361"/>
      <c r="G182" s="343"/>
      <c r="H182" s="338"/>
      <c r="I182" s="339"/>
      <c r="J182" s="339"/>
      <c r="K182" s="340"/>
      <c r="L182" s="76">
        <f t="shared" si="28"/>
        <v>0</v>
      </c>
      <c r="M182" s="76"/>
      <c r="N182" s="76"/>
      <c r="O182" s="76"/>
      <c r="P182" s="76"/>
      <c r="Q182" s="67"/>
      <c r="T182" s="35"/>
    </row>
    <row r="183" spans="1:20" ht="15.75" hidden="1" customHeight="1">
      <c r="A183" s="36"/>
      <c r="B183" s="360"/>
      <c r="C183" s="361"/>
      <c r="D183" s="361"/>
      <c r="E183" s="361"/>
      <c r="F183" s="361"/>
      <c r="G183" s="343"/>
      <c r="H183" s="338"/>
      <c r="I183" s="339"/>
      <c r="J183" s="339"/>
      <c r="K183" s="340"/>
      <c r="L183" s="76">
        <f t="shared" si="28"/>
        <v>0</v>
      </c>
      <c r="M183" s="76"/>
      <c r="N183" s="76"/>
      <c r="O183" s="76"/>
      <c r="P183" s="76"/>
      <c r="Q183" s="67"/>
      <c r="T183" s="35"/>
    </row>
    <row r="184" spans="1:20" ht="21.75" customHeight="1">
      <c r="A184" s="36">
        <v>244</v>
      </c>
      <c r="B184" s="69">
        <v>310</v>
      </c>
      <c r="C184" s="326" t="s">
        <v>247</v>
      </c>
      <c r="D184" s="326"/>
      <c r="E184" s="326"/>
      <c r="F184" s="326"/>
      <c r="G184" s="326"/>
      <c r="H184" s="326"/>
      <c r="I184" s="326"/>
      <c r="J184" s="326"/>
      <c r="K184" s="326"/>
      <c r="L184" s="76">
        <f>M184+O184+P184</f>
        <v>1608218.29</v>
      </c>
      <c r="M184" s="158">
        <f>SUM(M187:M195)</f>
        <v>1501268.29</v>
      </c>
      <c r="N184" s="158">
        <f t="shared" ref="N184:P184" si="35">SUM(N187:N195)</f>
        <v>0</v>
      </c>
      <c r="O184" s="158">
        <f t="shared" si="35"/>
        <v>0</v>
      </c>
      <c r="P184" s="158">
        <f t="shared" si="35"/>
        <v>106950</v>
      </c>
      <c r="Q184" s="158"/>
      <c r="T184" s="35"/>
    </row>
    <row r="185" spans="1:20" ht="15.75" hidden="1">
      <c r="A185" s="43"/>
      <c r="B185" s="327"/>
      <c r="C185" s="328"/>
      <c r="D185" s="328"/>
      <c r="E185" s="328"/>
      <c r="F185" s="328"/>
      <c r="G185" s="328"/>
      <c r="H185" s="328"/>
      <c r="I185" s="328"/>
      <c r="J185" s="328"/>
      <c r="K185" s="328"/>
      <c r="L185" s="76">
        <f t="shared" si="28"/>
        <v>0</v>
      </c>
      <c r="M185" s="72"/>
      <c r="N185" s="72"/>
      <c r="O185" s="72"/>
      <c r="P185" s="72"/>
      <c r="Q185" s="68"/>
    </row>
    <row r="186" spans="1:20" ht="15.75" hidden="1">
      <c r="A186" s="43"/>
      <c r="B186" s="327"/>
      <c r="C186" s="328"/>
      <c r="D186" s="328"/>
      <c r="E186" s="328"/>
      <c r="F186" s="328"/>
      <c r="G186" s="328"/>
      <c r="H186" s="328"/>
      <c r="I186" s="328"/>
      <c r="J186" s="328"/>
      <c r="K186" s="328"/>
      <c r="L186" s="76">
        <f t="shared" si="28"/>
        <v>0</v>
      </c>
      <c r="M186" s="72"/>
      <c r="N186" s="72"/>
      <c r="O186" s="72"/>
      <c r="P186" s="72"/>
      <c r="Q186" s="68"/>
    </row>
    <row r="187" spans="1:20" ht="15.75">
      <c r="A187" s="43"/>
      <c r="B187" s="341" t="s">
        <v>249</v>
      </c>
      <c r="C187" s="342"/>
      <c r="D187" s="342"/>
      <c r="E187" s="342"/>
      <c r="F187" s="342"/>
      <c r="G187" s="342"/>
      <c r="H187" s="342"/>
      <c r="I187" s="342"/>
      <c r="J187" s="342"/>
      <c r="K187" s="342"/>
      <c r="L187" s="76">
        <f t="shared" si="28"/>
        <v>0</v>
      </c>
      <c r="M187" s="41"/>
      <c r="N187" s="106"/>
      <c r="O187" s="106"/>
      <c r="P187" s="41"/>
      <c r="Q187" s="68"/>
    </row>
    <row r="188" spans="1:20" ht="15.75" customHeight="1">
      <c r="A188" s="43"/>
      <c r="B188" s="399" t="s">
        <v>144</v>
      </c>
      <c r="C188" s="400"/>
      <c r="D188" s="400"/>
      <c r="E188" s="400"/>
      <c r="F188" s="400"/>
      <c r="G188" s="400"/>
      <c r="H188" s="400"/>
      <c r="I188" s="400"/>
      <c r="J188" s="400"/>
      <c r="K188" s="327"/>
      <c r="L188" s="76">
        <f t="shared" si="28"/>
        <v>0</v>
      </c>
      <c r="M188" s="41"/>
      <c r="N188" s="72"/>
      <c r="O188" s="72"/>
      <c r="P188" s="41"/>
      <c r="Q188" s="68"/>
    </row>
    <row r="189" spans="1:20" ht="15.75">
      <c r="A189" s="43"/>
      <c r="B189" s="327" t="s">
        <v>250</v>
      </c>
      <c r="C189" s="328"/>
      <c r="D189" s="328"/>
      <c r="E189" s="328"/>
      <c r="F189" s="328"/>
      <c r="G189" s="328"/>
      <c r="H189" s="328"/>
      <c r="I189" s="328"/>
      <c r="J189" s="328"/>
      <c r="K189" s="328"/>
      <c r="L189" s="76">
        <f t="shared" si="28"/>
        <v>0</v>
      </c>
      <c r="M189" s="41"/>
      <c r="N189" s="72"/>
      <c r="O189" s="72"/>
      <c r="P189" s="41"/>
      <c r="Q189" s="68"/>
    </row>
    <row r="190" spans="1:20" ht="15.75">
      <c r="A190" s="43"/>
      <c r="B190" s="327" t="s">
        <v>251</v>
      </c>
      <c r="C190" s="328"/>
      <c r="D190" s="328"/>
      <c r="E190" s="328"/>
      <c r="F190" s="328"/>
      <c r="G190" s="328"/>
      <c r="H190" s="328"/>
      <c r="I190" s="328"/>
      <c r="J190" s="328"/>
      <c r="K190" s="328"/>
      <c r="L190" s="76">
        <f t="shared" si="28"/>
        <v>1601268.29</v>
      </c>
      <c r="M190" s="41">
        <v>1501268.29</v>
      </c>
      <c r="N190" s="72"/>
      <c r="O190" s="72"/>
      <c r="P190" s="41">
        <f>100000</f>
        <v>100000</v>
      </c>
      <c r="Q190" s="68"/>
    </row>
    <row r="191" spans="1:20" ht="15.75">
      <c r="A191" s="43"/>
      <c r="B191" s="327" t="s">
        <v>252</v>
      </c>
      <c r="C191" s="328"/>
      <c r="D191" s="328"/>
      <c r="E191" s="328"/>
      <c r="F191" s="328"/>
      <c r="G191" s="328"/>
      <c r="H191" s="328"/>
      <c r="I191" s="328"/>
      <c r="J191" s="328"/>
      <c r="K191" s="328"/>
      <c r="L191" s="76">
        <f t="shared" si="28"/>
        <v>0</v>
      </c>
      <c r="M191" s="41"/>
      <c r="N191" s="72"/>
      <c r="O191" s="72"/>
      <c r="P191" s="41"/>
      <c r="Q191" s="68"/>
    </row>
    <row r="192" spans="1:20" ht="15.75">
      <c r="A192" s="43"/>
      <c r="B192" s="327" t="s">
        <v>253</v>
      </c>
      <c r="C192" s="328"/>
      <c r="D192" s="328"/>
      <c r="E192" s="328"/>
      <c r="F192" s="328"/>
      <c r="G192" s="328"/>
      <c r="H192" s="328"/>
      <c r="I192" s="328"/>
      <c r="J192" s="328"/>
      <c r="K192" s="328"/>
      <c r="L192" s="76">
        <f t="shared" si="28"/>
        <v>0</v>
      </c>
      <c r="M192" s="41"/>
      <c r="N192" s="72"/>
      <c r="O192" s="72"/>
      <c r="P192" s="41"/>
      <c r="Q192" s="68"/>
    </row>
    <row r="193" spans="1:20" ht="15.75">
      <c r="A193" s="43"/>
      <c r="B193" s="327" t="s">
        <v>254</v>
      </c>
      <c r="C193" s="328"/>
      <c r="D193" s="328"/>
      <c r="E193" s="328"/>
      <c r="F193" s="328"/>
      <c r="G193" s="328"/>
      <c r="H193" s="328"/>
      <c r="I193" s="328"/>
      <c r="J193" s="328"/>
      <c r="K193" s="328"/>
      <c r="L193" s="76">
        <f t="shared" ref="L193:L203" si="36">M193+O193+P193</f>
        <v>6950</v>
      </c>
      <c r="M193" s="41"/>
      <c r="N193" s="72"/>
      <c r="O193" s="72"/>
      <c r="P193" s="41">
        <v>6950</v>
      </c>
      <c r="Q193" s="68"/>
    </row>
    <row r="194" spans="1:20" ht="28.5" customHeight="1">
      <c r="A194" s="43"/>
      <c r="B194" s="327" t="s">
        <v>255</v>
      </c>
      <c r="C194" s="328"/>
      <c r="D194" s="328"/>
      <c r="E194" s="328"/>
      <c r="F194" s="328"/>
      <c r="G194" s="328"/>
      <c r="H194" s="328"/>
      <c r="I194" s="328"/>
      <c r="J194" s="328"/>
      <c r="K194" s="328"/>
      <c r="L194" s="76">
        <f t="shared" si="36"/>
        <v>0</v>
      </c>
      <c r="M194" s="41"/>
      <c r="N194" s="72"/>
      <c r="O194" s="72"/>
      <c r="P194" s="41"/>
      <c r="Q194" s="68"/>
    </row>
    <row r="195" spans="1:20" ht="21" customHeight="1">
      <c r="A195" s="43"/>
      <c r="B195" s="341" t="s">
        <v>256</v>
      </c>
      <c r="C195" s="342"/>
      <c r="D195" s="342"/>
      <c r="E195" s="342"/>
      <c r="F195" s="342"/>
      <c r="G195" s="342"/>
      <c r="H195" s="342"/>
      <c r="I195" s="342"/>
      <c r="J195" s="342"/>
      <c r="K195" s="342"/>
      <c r="L195" s="76">
        <f t="shared" si="36"/>
        <v>0</v>
      </c>
      <c r="M195" s="41"/>
      <c r="N195" s="72"/>
      <c r="O195" s="72"/>
      <c r="P195" s="41"/>
      <c r="Q195" s="68"/>
    </row>
    <row r="196" spans="1:20" ht="20.25" hidden="1" customHeight="1">
      <c r="A196" s="43"/>
      <c r="B196" s="322" t="s">
        <v>257</v>
      </c>
      <c r="C196" s="336"/>
      <c r="D196" s="336"/>
      <c r="E196" s="336"/>
      <c r="F196" s="336"/>
      <c r="G196" s="336"/>
      <c r="H196" s="336"/>
      <c r="I196" s="336"/>
      <c r="J196" s="336"/>
      <c r="K196" s="336"/>
      <c r="L196" s="76" t="e">
        <f t="shared" si="36"/>
        <v>#REF!</v>
      </c>
      <c r="M196" s="72" t="e">
        <f>M197+#REF!</f>
        <v>#REF!</v>
      </c>
      <c r="N196" s="101" t="e">
        <f>N197+#REF!</f>
        <v>#REF!</v>
      </c>
      <c r="O196" s="101" t="e">
        <f>O197+#REF!</f>
        <v>#REF!</v>
      </c>
      <c r="P196" s="101" t="e">
        <f>P197+#REF!</f>
        <v>#REF!</v>
      </c>
      <c r="Q196" s="101" t="e">
        <f>Q197+#REF!</f>
        <v>#REF!</v>
      </c>
    </row>
    <row r="197" spans="1:20" ht="21" hidden="1" customHeight="1">
      <c r="A197" s="43"/>
      <c r="B197" s="320" t="s">
        <v>144</v>
      </c>
      <c r="C197" s="321"/>
      <c r="D197" s="321"/>
      <c r="E197" s="321"/>
      <c r="F197" s="321"/>
      <c r="G197" s="321"/>
      <c r="H197" s="321"/>
      <c r="I197" s="321"/>
      <c r="J197" s="321"/>
      <c r="K197" s="322"/>
      <c r="L197" s="76">
        <f t="shared" si="36"/>
        <v>0</v>
      </c>
      <c r="M197" s="72"/>
      <c r="N197" s="72"/>
      <c r="O197" s="72"/>
      <c r="P197" s="72"/>
      <c r="Q197" s="68"/>
    </row>
    <row r="198" spans="1:20" ht="21.75" customHeight="1">
      <c r="A198" s="43"/>
      <c r="B198" s="69">
        <v>340</v>
      </c>
      <c r="C198" s="326" t="s">
        <v>258</v>
      </c>
      <c r="D198" s="326"/>
      <c r="E198" s="326"/>
      <c r="F198" s="326"/>
      <c r="G198" s="326"/>
      <c r="H198" s="326"/>
      <c r="I198" s="326"/>
      <c r="J198" s="326"/>
      <c r="K198" s="326"/>
      <c r="L198" s="76">
        <f>M198+O198+P198</f>
        <v>1546564.25</v>
      </c>
      <c r="M198" s="158">
        <f>M199+M201+M203+M212+M217+M225</f>
        <v>1047000</v>
      </c>
      <c r="N198" s="158">
        <f t="shared" ref="N198:Q198" si="37">N199+N201+N203+N212+N217+N225</f>
        <v>0</v>
      </c>
      <c r="O198" s="158">
        <f t="shared" si="37"/>
        <v>0</v>
      </c>
      <c r="P198" s="158">
        <f>P199+P201+P203+P212+P217+P225+P239</f>
        <v>499564.25</v>
      </c>
      <c r="Q198" s="158">
        <f t="shared" si="37"/>
        <v>1443.53</v>
      </c>
      <c r="T198" s="35"/>
    </row>
    <row r="199" spans="1:20" ht="18" customHeight="1">
      <c r="A199" s="105">
        <v>244</v>
      </c>
      <c r="B199" s="98">
        <v>341</v>
      </c>
      <c r="C199" s="332" t="s">
        <v>351</v>
      </c>
      <c r="D199" s="333"/>
      <c r="E199" s="333"/>
      <c r="F199" s="333"/>
      <c r="G199" s="333"/>
      <c r="H199" s="333"/>
      <c r="I199" s="333"/>
      <c r="J199" s="333"/>
      <c r="K199" s="99"/>
      <c r="L199" s="76">
        <f t="shared" si="36"/>
        <v>35000</v>
      </c>
      <c r="M199" s="158">
        <f>M200</f>
        <v>0</v>
      </c>
      <c r="N199" s="158">
        <f t="shared" ref="N199:Q199" si="38">N200</f>
        <v>0</v>
      </c>
      <c r="O199" s="158">
        <f t="shared" si="38"/>
        <v>0</v>
      </c>
      <c r="P199" s="158">
        <f t="shared" si="38"/>
        <v>35000</v>
      </c>
      <c r="Q199" s="158">
        <f t="shared" si="38"/>
        <v>0</v>
      </c>
      <c r="T199" s="35"/>
    </row>
    <row r="200" spans="1:20" ht="18" customHeight="1">
      <c r="A200" s="105"/>
      <c r="B200" s="157"/>
      <c r="C200" s="395"/>
      <c r="D200" s="337"/>
      <c r="E200" s="337"/>
      <c r="F200" s="337"/>
      <c r="G200" s="337"/>
      <c r="H200" s="337"/>
      <c r="I200" s="337"/>
      <c r="J200" s="337"/>
      <c r="K200" s="156"/>
      <c r="L200" s="76"/>
      <c r="M200" s="216"/>
      <c r="N200" s="76"/>
      <c r="O200" s="76"/>
      <c r="P200" s="185">
        <v>35000</v>
      </c>
      <c r="Q200" s="68"/>
      <c r="T200" s="35"/>
    </row>
    <row r="201" spans="1:20" ht="17.25" customHeight="1">
      <c r="A201" s="105">
        <v>244</v>
      </c>
      <c r="B201" s="98">
        <v>342</v>
      </c>
      <c r="C201" s="332" t="s">
        <v>304</v>
      </c>
      <c r="D201" s="333"/>
      <c r="E201" s="333"/>
      <c r="F201" s="333"/>
      <c r="G201" s="333"/>
      <c r="H201" s="333"/>
      <c r="I201" s="333"/>
      <c r="J201" s="333"/>
      <c r="K201" s="99"/>
      <c r="L201" s="76">
        <f t="shared" si="36"/>
        <v>0</v>
      </c>
      <c r="M201" s="158">
        <f>M202</f>
        <v>0</v>
      </c>
      <c r="N201" s="158">
        <f t="shared" ref="N201:Q201" si="39">N202</f>
        <v>0</v>
      </c>
      <c r="O201" s="158">
        <f t="shared" si="39"/>
        <v>0</v>
      </c>
      <c r="P201" s="158">
        <f t="shared" si="39"/>
        <v>0</v>
      </c>
      <c r="Q201" s="158">
        <f t="shared" si="39"/>
        <v>0</v>
      </c>
      <c r="T201" s="35"/>
    </row>
    <row r="202" spans="1:20" ht="17.25" customHeight="1">
      <c r="A202" s="105"/>
      <c r="B202" s="157"/>
      <c r="C202" s="395"/>
      <c r="D202" s="337"/>
      <c r="E202" s="337"/>
      <c r="F202" s="337"/>
      <c r="G202" s="337"/>
      <c r="H202" s="337"/>
      <c r="I202" s="337"/>
      <c r="J202" s="337"/>
      <c r="K202" s="156"/>
      <c r="L202" s="76"/>
      <c r="M202" s="76"/>
      <c r="N202" s="76"/>
      <c r="O202" s="76"/>
      <c r="P202" s="76"/>
      <c r="Q202" s="68"/>
      <c r="T202" s="35"/>
    </row>
    <row r="203" spans="1:20" ht="19.5" customHeight="1">
      <c r="A203" s="36">
        <v>244</v>
      </c>
      <c r="B203" s="159">
        <v>343</v>
      </c>
      <c r="C203" s="333" t="s">
        <v>259</v>
      </c>
      <c r="D203" s="333"/>
      <c r="E203" s="333"/>
      <c r="F203" s="333"/>
      <c r="G203" s="333"/>
      <c r="H203" s="333"/>
      <c r="I203" s="333"/>
      <c r="J203" s="333"/>
      <c r="K203" s="334"/>
      <c r="L203" s="76">
        <f t="shared" si="36"/>
        <v>0</v>
      </c>
      <c r="M203" s="72">
        <f>SUM(M205:M207)</f>
        <v>0</v>
      </c>
      <c r="N203" s="158">
        <f t="shared" ref="N203:Q203" si="40">SUM(N205:N207)</f>
        <v>0</v>
      </c>
      <c r="O203" s="158">
        <f t="shared" si="40"/>
        <v>0</v>
      </c>
      <c r="P203" s="158">
        <f t="shared" si="40"/>
        <v>0</v>
      </c>
      <c r="Q203" s="158">
        <f t="shared" si="40"/>
        <v>0</v>
      </c>
    </row>
    <row r="204" spans="1:20" ht="51">
      <c r="A204" s="43"/>
      <c r="B204" s="86" t="s">
        <v>260</v>
      </c>
      <c r="C204" s="344" t="s">
        <v>261</v>
      </c>
      <c r="D204" s="344"/>
      <c r="E204" s="344"/>
      <c r="F204" s="344"/>
      <c r="G204" s="344"/>
      <c r="H204" s="344" t="s">
        <v>262</v>
      </c>
      <c r="I204" s="344"/>
      <c r="J204" s="344" t="s">
        <v>263</v>
      </c>
      <c r="K204" s="344"/>
      <c r="L204" s="401"/>
      <c r="M204" s="402"/>
      <c r="N204" s="402"/>
      <c r="O204" s="402"/>
      <c r="P204" s="402"/>
      <c r="Q204" s="403"/>
    </row>
    <row r="205" spans="1:20" ht="15.75">
      <c r="A205" s="43"/>
      <c r="B205" s="86"/>
      <c r="C205" s="344"/>
      <c r="D205" s="344"/>
      <c r="E205" s="344"/>
      <c r="F205" s="344"/>
      <c r="G205" s="344"/>
      <c r="H205" s="344"/>
      <c r="I205" s="344"/>
      <c r="J205" s="344"/>
      <c r="K205" s="344"/>
      <c r="L205" s="76">
        <f>M205+O205+P205</f>
        <v>0</v>
      </c>
      <c r="M205" s="72"/>
      <c r="N205" s="72"/>
      <c r="O205" s="72"/>
      <c r="P205" s="72"/>
      <c r="Q205" s="68"/>
    </row>
    <row r="206" spans="1:20" ht="15.75">
      <c r="A206" s="43"/>
      <c r="B206" s="36"/>
      <c r="C206" s="360"/>
      <c r="D206" s="361"/>
      <c r="E206" s="361"/>
      <c r="F206" s="361"/>
      <c r="G206" s="343"/>
      <c r="H206" s="360"/>
      <c r="I206" s="343"/>
      <c r="J206" s="360"/>
      <c r="K206" s="343"/>
      <c r="L206" s="76">
        <f t="shared" ref="L206:L261" si="41">M206+O206+P206</f>
        <v>0</v>
      </c>
      <c r="M206" s="72"/>
      <c r="N206" s="72"/>
      <c r="O206" s="72"/>
      <c r="P206" s="72"/>
      <c r="Q206" s="68"/>
    </row>
    <row r="207" spans="1:20" ht="15.75">
      <c r="A207" s="43"/>
      <c r="B207" s="86"/>
      <c r="C207" s="344"/>
      <c r="D207" s="344"/>
      <c r="E207" s="344"/>
      <c r="F207" s="344"/>
      <c r="G207" s="344"/>
      <c r="H207" s="344"/>
      <c r="I207" s="344"/>
      <c r="J207" s="344"/>
      <c r="K207" s="344"/>
      <c r="L207" s="76">
        <f t="shared" si="41"/>
        <v>0</v>
      </c>
      <c r="M207" s="72"/>
      <c r="N207" s="72"/>
      <c r="O207" s="72"/>
      <c r="P207" s="72"/>
      <c r="Q207" s="68"/>
    </row>
    <row r="208" spans="1:20" ht="11.25" hidden="1" customHeight="1">
      <c r="A208" s="43"/>
      <c r="B208" s="86"/>
      <c r="C208" s="344"/>
      <c r="D208" s="344"/>
      <c r="E208" s="344"/>
      <c r="F208" s="344"/>
      <c r="G208" s="344"/>
      <c r="H208" s="344"/>
      <c r="I208" s="344"/>
      <c r="J208" s="344"/>
      <c r="K208" s="344"/>
      <c r="L208" s="76">
        <f t="shared" si="41"/>
        <v>0</v>
      </c>
      <c r="M208" s="72"/>
      <c r="N208" s="72"/>
      <c r="O208" s="72"/>
      <c r="P208" s="72"/>
      <c r="Q208" s="68"/>
    </row>
    <row r="209" spans="1:17" ht="21.75" hidden="1" customHeight="1">
      <c r="A209" s="36">
        <v>243</v>
      </c>
      <c r="B209" s="79">
        <v>344</v>
      </c>
      <c r="C209" s="332" t="s">
        <v>264</v>
      </c>
      <c r="D209" s="333"/>
      <c r="E209" s="333"/>
      <c r="F209" s="333"/>
      <c r="G209" s="333"/>
      <c r="H209" s="333"/>
      <c r="I209" s="333"/>
      <c r="J209" s="333"/>
      <c r="K209" s="334"/>
      <c r="L209" s="76">
        <f t="shared" si="41"/>
        <v>0</v>
      </c>
      <c r="M209" s="72"/>
      <c r="N209" s="72"/>
      <c r="O209" s="72"/>
      <c r="P209" s="106"/>
      <c r="Q209" s="68"/>
    </row>
    <row r="210" spans="1:17" ht="22.5" hidden="1" customHeight="1">
      <c r="A210" s="36"/>
      <c r="B210" s="327" t="s">
        <v>144</v>
      </c>
      <c r="C210" s="328"/>
      <c r="D210" s="328"/>
      <c r="E210" s="328"/>
      <c r="F210" s="328"/>
      <c r="G210" s="328"/>
      <c r="H210" s="328"/>
      <c r="I210" s="328"/>
      <c r="J210" s="328"/>
      <c r="K210" s="328"/>
      <c r="L210" s="76">
        <f t="shared" si="41"/>
        <v>0</v>
      </c>
      <c r="M210" s="72"/>
      <c r="N210" s="72"/>
      <c r="O210" s="72"/>
      <c r="P210" s="72"/>
      <c r="Q210" s="68"/>
    </row>
    <row r="211" spans="1:17" ht="18" hidden="1" customHeight="1">
      <c r="A211" s="36"/>
      <c r="B211" s="360"/>
      <c r="C211" s="361"/>
      <c r="D211" s="361"/>
      <c r="E211" s="361"/>
      <c r="F211" s="361"/>
      <c r="G211" s="361"/>
      <c r="H211" s="361"/>
      <c r="I211" s="361"/>
      <c r="J211" s="361"/>
      <c r="K211" s="343"/>
      <c r="L211" s="76">
        <f t="shared" si="41"/>
        <v>0</v>
      </c>
      <c r="M211" s="72"/>
      <c r="N211" s="72"/>
      <c r="O211" s="72"/>
      <c r="P211" s="72"/>
      <c r="Q211" s="68"/>
    </row>
    <row r="212" spans="1:17" ht="19.5" customHeight="1">
      <c r="A212" s="36">
        <v>244</v>
      </c>
      <c r="B212" s="79">
        <v>344</v>
      </c>
      <c r="C212" s="332" t="s">
        <v>264</v>
      </c>
      <c r="D212" s="333"/>
      <c r="E212" s="333"/>
      <c r="F212" s="333"/>
      <c r="G212" s="333"/>
      <c r="H212" s="333"/>
      <c r="I212" s="333"/>
      <c r="J212" s="333"/>
      <c r="K212" s="334"/>
      <c r="L212" s="76">
        <f t="shared" si="41"/>
        <v>68125.97</v>
      </c>
      <c r="M212" s="72">
        <f>M213</f>
        <v>0</v>
      </c>
      <c r="N212" s="158">
        <f t="shared" ref="N212:Q212" si="42">N213</f>
        <v>0</v>
      </c>
      <c r="O212" s="158">
        <f t="shared" si="42"/>
        <v>0</v>
      </c>
      <c r="P212" s="158">
        <f t="shared" si="42"/>
        <v>68125.97</v>
      </c>
      <c r="Q212" s="158">
        <f t="shared" si="42"/>
        <v>0</v>
      </c>
    </row>
    <row r="213" spans="1:17" ht="18.75" customHeight="1">
      <c r="A213" s="36"/>
      <c r="B213" s="360"/>
      <c r="C213" s="361"/>
      <c r="D213" s="361"/>
      <c r="E213" s="361"/>
      <c r="F213" s="361"/>
      <c r="G213" s="361"/>
      <c r="H213" s="361"/>
      <c r="I213" s="361"/>
      <c r="J213" s="361"/>
      <c r="K213" s="343"/>
      <c r="L213" s="76">
        <f t="shared" si="41"/>
        <v>68125.97</v>
      </c>
      <c r="M213" s="41"/>
      <c r="N213" s="72"/>
      <c r="O213" s="72"/>
      <c r="P213" s="185">
        <v>68125.97</v>
      </c>
      <c r="Q213" s="68"/>
    </row>
    <row r="214" spans="1:17" ht="18.75" hidden="1" customHeight="1">
      <c r="A214" s="36"/>
      <c r="B214" s="322" t="s">
        <v>265</v>
      </c>
      <c r="C214" s="336"/>
      <c r="D214" s="336"/>
      <c r="E214" s="336"/>
      <c r="F214" s="336"/>
      <c r="G214" s="336"/>
      <c r="H214" s="336"/>
      <c r="I214" s="336"/>
      <c r="J214" s="336"/>
      <c r="K214" s="336"/>
      <c r="L214" s="76">
        <f t="shared" si="41"/>
        <v>0</v>
      </c>
      <c r="M214" s="72"/>
      <c r="N214" s="72"/>
      <c r="O214" s="72"/>
      <c r="P214" s="72"/>
      <c r="Q214" s="68"/>
    </row>
    <row r="215" spans="1:17" ht="18.75" hidden="1" customHeight="1">
      <c r="A215" s="36"/>
      <c r="B215" s="320" t="s">
        <v>144</v>
      </c>
      <c r="C215" s="321"/>
      <c r="D215" s="321"/>
      <c r="E215" s="321"/>
      <c r="F215" s="321"/>
      <c r="G215" s="321"/>
      <c r="H215" s="321"/>
      <c r="I215" s="321"/>
      <c r="J215" s="321"/>
      <c r="K215" s="322"/>
      <c r="L215" s="76">
        <f t="shared" si="41"/>
        <v>0</v>
      </c>
      <c r="M215" s="72"/>
      <c r="N215" s="72"/>
      <c r="O215" s="72"/>
      <c r="P215" s="72"/>
      <c r="Q215" s="68"/>
    </row>
    <row r="216" spans="1:17" ht="18.75" hidden="1" customHeight="1">
      <c r="A216" s="36"/>
      <c r="B216" s="360"/>
      <c r="C216" s="361"/>
      <c r="D216" s="361"/>
      <c r="E216" s="361"/>
      <c r="F216" s="361"/>
      <c r="G216" s="361"/>
      <c r="H216" s="361"/>
      <c r="I216" s="361"/>
      <c r="J216" s="361"/>
      <c r="K216" s="343"/>
      <c r="L216" s="76">
        <f t="shared" si="41"/>
        <v>0</v>
      </c>
      <c r="M216" s="72"/>
      <c r="N216" s="72"/>
      <c r="O216" s="72"/>
      <c r="P216" s="72"/>
      <c r="Q216" s="68"/>
    </row>
    <row r="217" spans="1:17" ht="21" customHeight="1">
      <c r="A217" s="36">
        <v>244</v>
      </c>
      <c r="B217" s="79">
        <v>345</v>
      </c>
      <c r="C217" s="332" t="s">
        <v>266</v>
      </c>
      <c r="D217" s="333"/>
      <c r="E217" s="333"/>
      <c r="F217" s="333"/>
      <c r="G217" s="333"/>
      <c r="H217" s="333"/>
      <c r="I217" s="333"/>
      <c r="J217" s="333"/>
      <c r="K217" s="334"/>
      <c r="L217" s="76">
        <f>M217+O217+P217</f>
        <v>1095000</v>
      </c>
      <c r="M217" s="106">
        <f>M218</f>
        <v>1047000</v>
      </c>
      <c r="N217" s="158">
        <f t="shared" ref="N217:Q217" si="43">N218</f>
        <v>0</v>
      </c>
      <c r="O217" s="158">
        <f t="shared" si="43"/>
        <v>0</v>
      </c>
      <c r="P217" s="158">
        <f t="shared" si="43"/>
        <v>48000</v>
      </c>
      <c r="Q217" s="158">
        <f t="shared" si="43"/>
        <v>0</v>
      </c>
    </row>
    <row r="218" spans="1:17" ht="19.5" customHeight="1">
      <c r="A218" s="43"/>
      <c r="B218" s="404"/>
      <c r="C218" s="405"/>
      <c r="D218" s="405"/>
      <c r="E218" s="405"/>
      <c r="F218" s="405"/>
      <c r="G218" s="405"/>
      <c r="H218" s="405"/>
      <c r="I218" s="405"/>
      <c r="J218" s="405"/>
      <c r="K218" s="405"/>
      <c r="L218" s="76">
        <f t="shared" si="41"/>
        <v>1095000</v>
      </c>
      <c r="M218" s="72">
        <v>1047000</v>
      </c>
      <c r="N218" s="72"/>
      <c r="O218" s="72"/>
      <c r="P218" s="184">
        <v>48000</v>
      </c>
      <c r="Q218" s="68"/>
    </row>
    <row r="219" spans="1:17" ht="15.75" hidden="1">
      <c r="A219" s="43"/>
      <c r="B219" s="322" t="s">
        <v>265</v>
      </c>
      <c r="C219" s="336"/>
      <c r="D219" s="336"/>
      <c r="E219" s="336"/>
      <c r="F219" s="336"/>
      <c r="G219" s="336"/>
      <c r="H219" s="336"/>
      <c r="I219" s="336"/>
      <c r="J219" s="336"/>
      <c r="K219" s="336"/>
      <c r="L219" s="76">
        <f t="shared" si="41"/>
        <v>0</v>
      </c>
      <c r="M219" s="72"/>
      <c r="N219" s="72"/>
      <c r="O219" s="72"/>
      <c r="P219" s="72"/>
      <c r="Q219" s="68"/>
    </row>
    <row r="220" spans="1:17" ht="15.75" hidden="1">
      <c r="A220" s="43"/>
      <c r="B220" s="320" t="s">
        <v>144</v>
      </c>
      <c r="C220" s="321"/>
      <c r="D220" s="321"/>
      <c r="E220" s="321"/>
      <c r="F220" s="321"/>
      <c r="G220" s="321"/>
      <c r="H220" s="321"/>
      <c r="I220" s="321"/>
      <c r="J220" s="321"/>
      <c r="K220" s="322"/>
      <c r="L220" s="76">
        <f t="shared" si="41"/>
        <v>0</v>
      </c>
      <c r="M220" s="72"/>
      <c r="N220" s="72"/>
      <c r="O220" s="72"/>
      <c r="P220" s="72"/>
      <c r="Q220" s="68"/>
    </row>
    <row r="221" spans="1:17" ht="15.75" hidden="1">
      <c r="A221" s="43"/>
      <c r="B221" s="406"/>
      <c r="C221" s="407"/>
      <c r="D221" s="407"/>
      <c r="E221" s="407"/>
      <c r="F221" s="407"/>
      <c r="G221" s="407"/>
      <c r="H221" s="407"/>
      <c r="I221" s="407"/>
      <c r="J221" s="407"/>
      <c r="K221" s="408"/>
      <c r="L221" s="76">
        <f t="shared" si="41"/>
        <v>0</v>
      </c>
      <c r="M221" s="72"/>
      <c r="N221" s="72"/>
      <c r="O221" s="72"/>
      <c r="P221" s="72"/>
      <c r="Q221" s="68"/>
    </row>
    <row r="222" spans="1:17" ht="21.75" hidden="1" customHeight="1">
      <c r="A222" s="36">
        <v>243</v>
      </c>
      <c r="B222" s="79" t="s">
        <v>267</v>
      </c>
      <c r="C222" s="332" t="s">
        <v>268</v>
      </c>
      <c r="D222" s="333"/>
      <c r="E222" s="333"/>
      <c r="F222" s="333"/>
      <c r="G222" s="333"/>
      <c r="H222" s="333"/>
      <c r="I222" s="333"/>
      <c r="J222" s="333"/>
      <c r="K222" s="334"/>
      <c r="L222" s="76">
        <f t="shared" si="41"/>
        <v>0</v>
      </c>
      <c r="M222" s="72"/>
      <c r="N222" s="72"/>
      <c r="O222" s="72"/>
      <c r="P222" s="106"/>
      <c r="Q222" s="68"/>
    </row>
    <row r="223" spans="1:17" ht="21.75" hidden="1" customHeight="1">
      <c r="A223" s="36"/>
      <c r="B223" s="327" t="s">
        <v>144</v>
      </c>
      <c r="C223" s="328"/>
      <c r="D223" s="328"/>
      <c r="E223" s="328"/>
      <c r="F223" s="328"/>
      <c r="G223" s="328"/>
      <c r="H223" s="328"/>
      <c r="I223" s="328"/>
      <c r="J223" s="328"/>
      <c r="K223" s="328"/>
      <c r="L223" s="76">
        <f t="shared" si="41"/>
        <v>0</v>
      </c>
      <c r="M223" s="72"/>
      <c r="N223" s="72"/>
      <c r="O223" s="72"/>
      <c r="P223" s="72"/>
      <c r="Q223" s="68"/>
    </row>
    <row r="224" spans="1:17" ht="21.75" hidden="1" customHeight="1">
      <c r="A224" s="36"/>
      <c r="B224" s="395"/>
      <c r="C224" s="337"/>
      <c r="D224" s="337"/>
      <c r="E224" s="337"/>
      <c r="F224" s="337"/>
      <c r="G224" s="337"/>
      <c r="H224" s="337"/>
      <c r="I224" s="337"/>
      <c r="J224" s="337"/>
      <c r="K224" s="87"/>
      <c r="L224" s="76">
        <f t="shared" si="41"/>
        <v>0</v>
      </c>
      <c r="M224" s="72"/>
      <c r="N224" s="72"/>
      <c r="O224" s="72"/>
      <c r="P224" s="72"/>
      <c r="Q224" s="68"/>
    </row>
    <row r="225" spans="1:23" ht="23.25" customHeight="1">
      <c r="A225" s="36">
        <v>244</v>
      </c>
      <c r="B225" s="79" t="s">
        <v>267</v>
      </c>
      <c r="C225" s="332" t="s">
        <v>268</v>
      </c>
      <c r="D225" s="333"/>
      <c r="E225" s="333"/>
      <c r="F225" s="333"/>
      <c r="G225" s="333"/>
      <c r="H225" s="333"/>
      <c r="I225" s="333"/>
      <c r="J225" s="333"/>
      <c r="K225" s="334"/>
      <c r="L225" s="76">
        <f t="shared" si="41"/>
        <v>333438.28000000003</v>
      </c>
      <c r="M225" s="72">
        <f>SUM(M230:M238)</f>
        <v>0</v>
      </c>
      <c r="N225" s="158">
        <f t="shared" ref="N225:Q225" si="44">SUM(N230:N238)</f>
        <v>0</v>
      </c>
      <c r="O225" s="158">
        <f t="shared" si="44"/>
        <v>0</v>
      </c>
      <c r="P225" s="158">
        <f t="shared" si="44"/>
        <v>333438.28000000003</v>
      </c>
      <c r="Q225" s="158">
        <f t="shared" si="44"/>
        <v>1443.53</v>
      </c>
    </row>
    <row r="226" spans="1:23" ht="15.75" hidden="1">
      <c r="A226" s="43"/>
      <c r="B226" s="404"/>
      <c r="C226" s="405"/>
      <c r="D226" s="405"/>
      <c r="E226" s="405"/>
      <c r="F226" s="405"/>
      <c r="G226" s="405"/>
      <c r="H226" s="405"/>
      <c r="I226" s="405"/>
      <c r="J226" s="405"/>
      <c r="K226" s="405"/>
      <c r="L226" s="76">
        <f t="shared" si="41"/>
        <v>0</v>
      </c>
      <c r="M226" s="72"/>
      <c r="N226" s="72"/>
      <c r="O226" s="72"/>
      <c r="P226" s="72"/>
      <c r="Q226" s="68"/>
    </row>
    <row r="227" spans="1:23" ht="15.75" hidden="1">
      <c r="A227" s="43"/>
      <c r="B227" s="404"/>
      <c r="C227" s="405"/>
      <c r="D227" s="405"/>
      <c r="E227" s="405"/>
      <c r="F227" s="405"/>
      <c r="G227" s="405"/>
      <c r="H227" s="405"/>
      <c r="I227" s="405"/>
      <c r="J227" s="405"/>
      <c r="K227" s="405"/>
      <c r="L227" s="76">
        <f t="shared" si="41"/>
        <v>0</v>
      </c>
      <c r="M227" s="72"/>
      <c r="N227" s="72"/>
      <c r="O227" s="72"/>
      <c r="P227" s="72"/>
      <c r="Q227" s="68"/>
    </row>
    <row r="228" spans="1:23" ht="15.75" hidden="1">
      <c r="A228" s="43"/>
      <c r="B228" s="404"/>
      <c r="C228" s="405"/>
      <c r="D228" s="405"/>
      <c r="E228" s="405"/>
      <c r="F228" s="405"/>
      <c r="G228" s="405"/>
      <c r="H228" s="405"/>
      <c r="I228" s="405"/>
      <c r="J228" s="405"/>
      <c r="K228" s="405"/>
      <c r="L228" s="76">
        <f t="shared" si="41"/>
        <v>0</v>
      </c>
      <c r="M228" s="72"/>
      <c r="N228" s="72"/>
      <c r="O228" s="72"/>
      <c r="P228" s="72"/>
      <c r="Q228" s="68"/>
    </row>
    <row r="229" spans="1:23" ht="15.75" hidden="1">
      <c r="A229" s="43"/>
      <c r="B229" s="404"/>
      <c r="C229" s="405"/>
      <c r="D229" s="405"/>
      <c r="E229" s="405"/>
      <c r="F229" s="405"/>
      <c r="G229" s="405"/>
      <c r="H229" s="405"/>
      <c r="I229" s="405"/>
      <c r="J229" s="405"/>
      <c r="K229" s="405"/>
      <c r="L229" s="76">
        <f t="shared" si="41"/>
        <v>0</v>
      </c>
      <c r="M229" s="72"/>
      <c r="N229" s="72"/>
      <c r="O229" s="72"/>
      <c r="P229" s="72"/>
      <c r="Q229" s="68"/>
    </row>
    <row r="230" spans="1:23" ht="15.75">
      <c r="A230" s="43"/>
      <c r="B230" s="322" t="s">
        <v>344</v>
      </c>
      <c r="C230" s="336"/>
      <c r="D230" s="336"/>
      <c r="E230" s="336"/>
      <c r="F230" s="336"/>
      <c r="G230" s="336"/>
      <c r="H230" s="336"/>
      <c r="I230" s="336"/>
      <c r="J230" s="336"/>
      <c r="K230" s="336"/>
      <c r="L230" s="76">
        <f t="shared" si="41"/>
        <v>333438.28000000003</v>
      </c>
      <c r="M230" s="41"/>
      <c r="N230" s="72"/>
      <c r="O230" s="72"/>
      <c r="P230" s="41">
        <v>333438.28000000003</v>
      </c>
      <c r="Q230" s="68">
        <v>1443.53</v>
      </c>
    </row>
    <row r="231" spans="1:23" ht="15.75">
      <c r="A231" s="43"/>
      <c r="B231" s="322" t="s">
        <v>345</v>
      </c>
      <c r="C231" s="336"/>
      <c r="D231" s="336"/>
      <c r="E231" s="336"/>
      <c r="F231" s="336"/>
      <c r="G231" s="336"/>
      <c r="H231" s="336"/>
      <c r="I231" s="336"/>
      <c r="J231" s="336"/>
      <c r="K231" s="336"/>
      <c r="L231" s="76">
        <f>M231+O231+P231</f>
        <v>0</v>
      </c>
      <c r="M231" s="41"/>
      <c r="N231" s="72"/>
      <c r="O231" s="72"/>
      <c r="P231" s="41"/>
      <c r="Q231" s="68"/>
    </row>
    <row r="232" spans="1:23" ht="15.75" hidden="1">
      <c r="A232" s="43"/>
      <c r="B232" s="322"/>
      <c r="C232" s="336"/>
      <c r="D232" s="336"/>
      <c r="E232" s="336"/>
      <c r="F232" s="336"/>
      <c r="G232" s="336"/>
      <c r="H232" s="336"/>
      <c r="I232" s="336"/>
      <c r="J232" s="336"/>
      <c r="K232" s="336"/>
      <c r="L232" s="76">
        <f t="shared" si="41"/>
        <v>0</v>
      </c>
      <c r="M232" s="41"/>
      <c r="N232" s="72"/>
      <c r="O232" s="72"/>
      <c r="P232" s="41"/>
      <c r="Q232" s="68"/>
    </row>
    <row r="233" spans="1:23" ht="15.75">
      <c r="A233" s="43"/>
      <c r="B233" s="322" t="s">
        <v>269</v>
      </c>
      <c r="C233" s="336"/>
      <c r="D233" s="336"/>
      <c r="E233" s="336"/>
      <c r="F233" s="336"/>
      <c r="G233" s="336"/>
      <c r="H233" s="336"/>
      <c r="I233" s="336"/>
      <c r="J233" s="336"/>
      <c r="K233" s="336"/>
      <c r="L233" s="76">
        <f t="shared" si="41"/>
        <v>0</v>
      </c>
      <c r="M233" s="41"/>
      <c r="N233" s="72"/>
      <c r="O233" s="72"/>
      <c r="P233" s="41"/>
      <c r="Q233" s="68"/>
    </row>
    <row r="234" spans="1:23" ht="78" customHeight="1">
      <c r="A234" s="43"/>
      <c r="B234" s="320" t="s">
        <v>270</v>
      </c>
      <c r="C234" s="321"/>
      <c r="D234" s="321"/>
      <c r="E234" s="321"/>
      <c r="F234" s="321"/>
      <c r="G234" s="321"/>
      <c r="H234" s="321"/>
      <c r="I234" s="321"/>
      <c r="J234" s="321"/>
      <c r="K234" s="322"/>
      <c r="L234" s="76">
        <f t="shared" si="41"/>
        <v>0</v>
      </c>
      <c r="M234" s="41"/>
      <c r="N234" s="72"/>
      <c r="O234" s="72"/>
      <c r="P234" s="41"/>
      <c r="Q234" s="68"/>
    </row>
    <row r="235" spans="1:23" ht="20.25" hidden="1" customHeight="1">
      <c r="A235" s="43"/>
      <c r="B235" s="322" t="s">
        <v>271</v>
      </c>
      <c r="C235" s="336"/>
      <c r="D235" s="336"/>
      <c r="E235" s="336"/>
      <c r="F235" s="336"/>
      <c r="G235" s="336"/>
      <c r="H235" s="336"/>
      <c r="I235" s="336"/>
      <c r="J235" s="336"/>
      <c r="K235" s="336"/>
      <c r="L235" s="76">
        <f t="shared" si="41"/>
        <v>0</v>
      </c>
      <c r="M235" s="72"/>
      <c r="N235" s="72"/>
      <c r="O235" s="72"/>
      <c r="P235" s="72"/>
      <c r="Q235" s="68"/>
    </row>
    <row r="236" spans="1:23" ht="23.25" hidden="1" customHeight="1">
      <c r="A236" s="43"/>
      <c r="B236" s="320" t="s">
        <v>144</v>
      </c>
      <c r="C236" s="321"/>
      <c r="D236" s="321"/>
      <c r="E236" s="321"/>
      <c r="F236" s="321"/>
      <c r="G236" s="321"/>
      <c r="H236" s="321"/>
      <c r="I236" s="321"/>
      <c r="J236" s="321"/>
      <c r="K236" s="322"/>
      <c r="L236" s="76">
        <f t="shared" si="41"/>
        <v>0</v>
      </c>
      <c r="M236" s="72"/>
      <c r="N236" s="72"/>
      <c r="O236" s="72"/>
      <c r="P236" s="72"/>
      <c r="Q236" s="68"/>
    </row>
    <row r="237" spans="1:23" ht="15.75" hidden="1" customHeight="1">
      <c r="A237" s="43"/>
      <c r="B237" s="338"/>
      <c r="C237" s="339"/>
      <c r="D237" s="339"/>
      <c r="E237" s="339"/>
      <c r="F237" s="339"/>
      <c r="G237" s="339"/>
      <c r="H237" s="339"/>
      <c r="I237" s="339"/>
      <c r="J237" s="339"/>
      <c r="K237" s="340"/>
      <c r="L237" s="76">
        <f t="shared" si="41"/>
        <v>0</v>
      </c>
      <c r="M237" s="72"/>
      <c r="N237" s="72"/>
      <c r="O237" s="72"/>
      <c r="P237" s="72"/>
      <c r="Q237" s="68"/>
    </row>
    <row r="238" spans="1:23" ht="15.75" customHeight="1">
      <c r="A238" s="43"/>
      <c r="B238" s="409" t="s">
        <v>346</v>
      </c>
      <c r="C238" s="409"/>
      <c r="D238" s="409"/>
      <c r="E238" s="409"/>
      <c r="F238" s="409"/>
      <c r="G238" s="409"/>
      <c r="H238" s="409"/>
      <c r="I238" s="409"/>
      <c r="J238" s="409"/>
      <c r="K238" s="409"/>
      <c r="L238" s="76">
        <f t="shared" si="41"/>
        <v>0</v>
      </c>
      <c r="M238" s="72"/>
      <c r="N238" s="72"/>
      <c r="O238" s="72"/>
      <c r="P238" s="72"/>
      <c r="Q238" s="68"/>
    </row>
    <row r="239" spans="1:23" ht="32.25" customHeight="1">
      <c r="A239" s="36">
        <v>244</v>
      </c>
      <c r="B239" s="79">
        <v>349</v>
      </c>
      <c r="C239" s="332" t="s">
        <v>273</v>
      </c>
      <c r="D239" s="333"/>
      <c r="E239" s="333"/>
      <c r="F239" s="333"/>
      <c r="G239" s="333"/>
      <c r="H239" s="333"/>
      <c r="I239" s="333"/>
      <c r="J239" s="333"/>
      <c r="K239" s="334"/>
      <c r="L239" s="76">
        <f t="shared" si="41"/>
        <v>15000</v>
      </c>
      <c r="M239" s="72"/>
      <c r="N239" s="72"/>
      <c r="O239" s="72"/>
      <c r="P239" s="72">
        <f>P240</f>
        <v>15000</v>
      </c>
      <c r="Q239" s="68"/>
    </row>
    <row r="240" spans="1:23" ht="35.25" customHeight="1">
      <c r="A240" s="43"/>
      <c r="B240" s="381" t="s">
        <v>274</v>
      </c>
      <c r="C240" s="409"/>
      <c r="D240" s="409"/>
      <c r="E240" s="409"/>
      <c r="F240" s="409"/>
      <c r="G240" s="409"/>
      <c r="H240" s="409"/>
      <c r="I240" s="409"/>
      <c r="J240" s="409"/>
      <c r="K240" s="409"/>
      <c r="L240" s="76">
        <f t="shared" si="41"/>
        <v>15000</v>
      </c>
      <c r="M240" s="72"/>
      <c r="N240" s="72"/>
      <c r="O240" s="72"/>
      <c r="P240" s="72">
        <v>15000</v>
      </c>
      <c r="Q240" s="68"/>
      <c r="W240" s="31">
        <f>2079162.88-108780.63</f>
        <v>1970382.25</v>
      </c>
    </row>
    <row r="241" spans="1:17" ht="22.5" customHeight="1">
      <c r="A241" s="43"/>
      <c r="B241" s="414" t="s">
        <v>275</v>
      </c>
      <c r="C241" s="413"/>
      <c r="D241" s="413"/>
      <c r="E241" s="413"/>
      <c r="F241" s="413"/>
      <c r="G241" s="413"/>
      <c r="H241" s="413"/>
      <c r="I241" s="413"/>
      <c r="J241" s="413"/>
      <c r="K241" s="413"/>
      <c r="L241" s="76">
        <f t="shared" si="41"/>
        <v>0</v>
      </c>
      <c r="M241" s="72"/>
      <c r="N241" s="72"/>
      <c r="O241" s="72"/>
      <c r="P241" s="72"/>
      <c r="Q241" s="68"/>
    </row>
    <row r="242" spans="1:17" ht="35.25" customHeight="1">
      <c r="A242" s="43"/>
      <c r="B242" s="414" t="s">
        <v>276</v>
      </c>
      <c r="C242" s="413"/>
      <c r="D242" s="413"/>
      <c r="E242" s="413"/>
      <c r="F242" s="413"/>
      <c r="G242" s="413"/>
      <c r="H242" s="413"/>
      <c r="I242" s="413"/>
      <c r="J242" s="413"/>
      <c r="K242" s="413"/>
      <c r="L242" s="76">
        <f t="shared" si="41"/>
        <v>0</v>
      </c>
      <c r="M242" s="72"/>
      <c r="N242" s="72"/>
      <c r="O242" s="72"/>
      <c r="P242" s="72"/>
      <c r="Q242" s="68"/>
    </row>
    <row r="243" spans="1:17" ht="18.75" customHeight="1">
      <c r="A243" s="43"/>
      <c r="B243" s="415" t="s">
        <v>277</v>
      </c>
      <c r="C243" s="416"/>
      <c r="D243" s="416"/>
      <c r="E243" s="416"/>
      <c r="F243" s="416"/>
      <c r="G243" s="416"/>
      <c r="H243" s="416"/>
      <c r="I243" s="416"/>
      <c r="J243" s="416"/>
      <c r="K243" s="417"/>
      <c r="L243" s="76">
        <f t="shared" si="41"/>
        <v>0</v>
      </c>
      <c r="M243" s="72"/>
      <c r="N243" s="72"/>
      <c r="O243" s="72"/>
      <c r="P243" s="72"/>
      <c r="Q243" s="68"/>
    </row>
    <row r="244" spans="1:17" ht="22.5" customHeight="1">
      <c r="A244" s="43"/>
      <c r="B244" s="379" t="s">
        <v>278</v>
      </c>
      <c r="C244" s="418"/>
      <c r="D244" s="418"/>
      <c r="E244" s="418"/>
      <c r="F244" s="418"/>
      <c r="G244" s="418"/>
      <c r="H244" s="418"/>
      <c r="I244" s="418"/>
      <c r="J244" s="418"/>
      <c r="K244" s="419"/>
      <c r="L244" s="76">
        <f t="shared" si="41"/>
        <v>0</v>
      </c>
      <c r="M244" s="72"/>
      <c r="N244" s="72"/>
      <c r="O244" s="72"/>
      <c r="P244" s="72"/>
      <c r="Q244" s="68"/>
    </row>
    <row r="245" spans="1:17" ht="15.75">
      <c r="A245" s="43"/>
      <c r="B245" s="379" t="s">
        <v>279</v>
      </c>
      <c r="C245" s="380"/>
      <c r="D245" s="380"/>
      <c r="E245" s="380"/>
      <c r="F245" s="380"/>
      <c r="G245" s="380"/>
      <c r="H245" s="380"/>
      <c r="I245" s="380"/>
      <c r="J245" s="380"/>
      <c r="K245" s="381"/>
      <c r="L245" s="76">
        <f t="shared" si="41"/>
        <v>0</v>
      </c>
      <c r="M245" s="72"/>
      <c r="N245" s="72"/>
      <c r="O245" s="72"/>
      <c r="P245" s="72"/>
      <c r="Q245" s="68"/>
    </row>
    <row r="246" spans="1:17" ht="15.75" hidden="1">
      <c r="A246" s="43"/>
      <c r="B246" s="322" t="s">
        <v>280</v>
      </c>
      <c r="C246" s="336"/>
      <c r="D246" s="336"/>
      <c r="E246" s="336"/>
      <c r="F246" s="336"/>
      <c r="G246" s="336"/>
      <c r="H246" s="336"/>
      <c r="I246" s="336"/>
      <c r="J246" s="336"/>
      <c r="K246" s="336"/>
      <c r="L246" s="76">
        <f t="shared" si="41"/>
        <v>0</v>
      </c>
      <c r="M246" s="72"/>
      <c r="N246" s="72"/>
      <c r="O246" s="72"/>
      <c r="P246" s="72"/>
      <c r="Q246" s="68"/>
    </row>
    <row r="247" spans="1:17" ht="15.75" hidden="1">
      <c r="A247" s="43"/>
      <c r="B247" s="320" t="s">
        <v>144</v>
      </c>
      <c r="C247" s="321"/>
      <c r="D247" s="321"/>
      <c r="E247" s="321"/>
      <c r="F247" s="321"/>
      <c r="G247" s="321"/>
      <c r="H247" s="321"/>
      <c r="I247" s="321"/>
      <c r="J247" s="321"/>
      <c r="K247" s="322"/>
      <c r="L247" s="76">
        <f>M247+O247+P247</f>
        <v>0</v>
      </c>
      <c r="M247" s="72"/>
      <c r="N247" s="72"/>
      <c r="O247" s="72"/>
      <c r="P247" s="72"/>
      <c r="Q247" s="68"/>
    </row>
    <row r="248" spans="1:17" ht="15.75" hidden="1">
      <c r="A248" s="43"/>
      <c r="B248" s="410"/>
      <c r="C248" s="411"/>
      <c r="D248" s="411"/>
      <c r="E248" s="411"/>
      <c r="F248" s="411"/>
      <c r="G248" s="411"/>
      <c r="H248" s="411"/>
      <c r="I248" s="411"/>
      <c r="J248" s="411"/>
      <c r="K248" s="412"/>
      <c r="L248" s="76">
        <f t="shared" si="41"/>
        <v>0</v>
      </c>
      <c r="M248" s="72"/>
      <c r="N248" s="72"/>
      <c r="O248" s="72"/>
      <c r="P248" s="72"/>
      <c r="Q248" s="68"/>
    </row>
    <row r="249" spans="1:17" ht="21.75" hidden="1" customHeight="1">
      <c r="A249" s="43"/>
      <c r="B249" s="409" t="s">
        <v>272</v>
      </c>
      <c r="C249" s="409"/>
      <c r="D249" s="409"/>
      <c r="E249" s="409"/>
      <c r="F249" s="409"/>
      <c r="G249" s="409"/>
      <c r="H249" s="409"/>
      <c r="I249" s="409"/>
      <c r="J249" s="409"/>
      <c r="K249" s="409"/>
      <c r="L249" s="76">
        <f t="shared" si="41"/>
        <v>0</v>
      </c>
      <c r="M249" s="72"/>
      <c r="N249" s="72"/>
      <c r="O249" s="72"/>
      <c r="P249" s="72"/>
      <c r="Q249" s="68"/>
    </row>
    <row r="250" spans="1:17" ht="15.75" hidden="1">
      <c r="A250" s="43"/>
      <c r="B250" s="413"/>
      <c r="C250" s="413"/>
      <c r="D250" s="413"/>
      <c r="E250" s="413"/>
      <c r="F250" s="413"/>
      <c r="G250" s="413"/>
      <c r="H250" s="413"/>
      <c r="I250" s="413"/>
      <c r="J250" s="413"/>
      <c r="K250" s="413"/>
      <c r="L250" s="76">
        <f t="shared" si="41"/>
        <v>0</v>
      </c>
      <c r="M250" s="72"/>
      <c r="N250" s="72"/>
      <c r="O250" s="72"/>
      <c r="P250" s="72"/>
      <c r="Q250" s="68"/>
    </row>
    <row r="251" spans="1:17" ht="20.25" hidden="1" customHeight="1">
      <c r="A251" s="78"/>
      <c r="B251" s="79" t="s">
        <v>281</v>
      </c>
      <c r="C251" s="332" t="s">
        <v>282</v>
      </c>
      <c r="D251" s="333"/>
      <c r="E251" s="333"/>
      <c r="F251" s="333"/>
      <c r="G251" s="333"/>
      <c r="H251" s="333"/>
      <c r="I251" s="333"/>
      <c r="J251" s="333"/>
      <c r="K251" s="334"/>
      <c r="L251" s="76">
        <f t="shared" si="41"/>
        <v>0</v>
      </c>
      <c r="M251" s="88">
        <f>M254+M261</f>
        <v>0</v>
      </c>
      <c r="N251" s="88">
        <f t="shared" ref="N251:Q251" si="45">N254+N261</f>
        <v>0</v>
      </c>
      <c r="O251" s="88">
        <f t="shared" si="45"/>
        <v>0</v>
      </c>
      <c r="P251" s="88">
        <f t="shared" si="45"/>
        <v>0</v>
      </c>
      <c r="Q251" s="88">
        <f t="shared" si="45"/>
        <v>0</v>
      </c>
    </row>
    <row r="252" spans="1:17" ht="45" hidden="1" customHeight="1">
      <c r="A252" s="36">
        <v>243</v>
      </c>
      <c r="B252" s="79" t="s">
        <v>283</v>
      </c>
      <c r="C252" s="332" t="s">
        <v>284</v>
      </c>
      <c r="D252" s="333"/>
      <c r="E252" s="333"/>
      <c r="F252" s="333"/>
      <c r="G252" s="333"/>
      <c r="H252" s="333"/>
      <c r="I252" s="333"/>
      <c r="J252" s="333"/>
      <c r="K252" s="334"/>
      <c r="L252" s="76">
        <f t="shared" si="41"/>
        <v>0</v>
      </c>
      <c r="M252" s="88"/>
      <c r="N252" s="88"/>
      <c r="O252" s="88"/>
      <c r="P252" s="88"/>
      <c r="Q252" s="89"/>
    </row>
    <row r="253" spans="1:17" ht="19.5" hidden="1" customHeight="1">
      <c r="A253" s="36"/>
      <c r="B253" s="327" t="s">
        <v>144</v>
      </c>
      <c r="C253" s="328"/>
      <c r="D253" s="328"/>
      <c r="E253" s="328"/>
      <c r="F253" s="328"/>
      <c r="G253" s="328"/>
      <c r="H253" s="328"/>
      <c r="I253" s="328"/>
      <c r="J253" s="328"/>
      <c r="K253" s="328"/>
      <c r="L253" s="76">
        <f t="shared" si="41"/>
        <v>0</v>
      </c>
      <c r="M253" s="88"/>
      <c r="N253" s="88"/>
      <c r="O253" s="88"/>
      <c r="P253" s="88"/>
      <c r="Q253" s="89"/>
    </row>
    <row r="254" spans="1:17" ht="47.25" hidden="1" customHeight="1">
      <c r="A254" s="36">
        <v>244</v>
      </c>
      <c r="B254" s="79" t="s">
        <v>283</v>
      </c>
      <c r="C254" s="332" t="s">
        <v>284</v>
      </c>
      <c r="D254" s="333"/>
      <c r="E254" s="333"/>
      <c r="F254" s="333"/>
      <c r="G254" s="333"/>
      <c r="H254" s="333"/>
      <c r="I254" s="333"/>
      <c r="J254" s="333"/>
      <c r="K254" s="334"/>
      <c r="L254" s="76">
        <f t="shared" si="41"/>
        <v>0</v>
      </c>
      <c r="M254" s="88"/>
      <c r="N254" s="88"/>
      <c r="O254" s="88"/>
      <c r="P254" s="88"/>
      <c r="Q254" s="89"/>
    </row>
    <row r="255" spans="1:17" ht="28.5" hidden="1" customHeight="1">
      <c r="A255" s="36"/>
      <c r="B255" s="320" t="s">
        <v>285</v>
      </c>
      <c r="C255" s="321"/>
      <c r="D255" s="321"/>
      <c r="E255" s="321"/>
      <c r="F255" s="321"/>
      <c r="G255" s="321"/>
      <c r="H255" s="321"/>
      <c r="I255" s="321"/>
      <c r="J255" s="321"/>
      <c r="K255" s="322"/>
      <c r="L255" s="76">
        <f t="shared" si="41"/>
        <v>0</v>
      </c>
      <c r="M255" s="88"/>
      <c r="N255" s="88"/>
      <c r="O255" s="88"/>
      <c r="P255" s="88"/>
      <c r="Q255" s="89"/>
    </row>
    <row r="256" spans="1:17" ht="29.25" hidden="1" customHeight="1">
      <c r="A256" s="36"/>
      <c r="B256" s="320" t="s">
        <v>286</v>
      </c>
      <c r="C256" s="321"/>
      <c r="D256" s="321"/>
      <c r="E256" s="321"/>
      <c r="F256" s="321"/>
      <c r="G256" s="321"/>
      <c r="H256" s="321"/>
      <c r="I256" s="321"/>
      <c r="J256" s="321"/>
      <c r="K256" s="322"/>
      <c r="L256" s="76">
        <f t="shared" si="41"/>
        <v>0</v>
      </c>
      <c r="M256" s="88"/>
      <c r="N256" s="88"/>
      <c r="O256" s="88"/>
      <c r="P256" s="88"/>
      <c r="Q256" s="89"/>
    </row>
    <row r="257" spans="1:17" ht="19.5" hidden="1" customHeight="1">
      <c r="A257" s="36"/>
      <c r="B257" s="360"/>
      <c r="C257" s="361"/>
      <c r="D257" s="361"/>
      <c r="E257" s="361"/>
      <c r="F257" s="361"/>
      <c r="G257" s="361"/>
      <c r="H257" s="361"/>
      <c r="I257" s="361"/>
      <c r="J257" s="361"/>
      <c r="K257" s="343"/>
      <c r="L257" s="76">
        <f t="shared" si="41"/>
        <v>0</v>
      </c>
      <c r="M257" s="88"/>
      <c r="N257" s="88"/>
      <c r="O257" s="88"/>
      <c r="P257" s="88"/>
      <c r="Q257" s="89"/>
    </row>
    <row r="258" spans="1:17" ht="46.5" hidden="1" customHeight="1">
      <c r="A258" s="36">
        <v>243</v>
      </c>
      <c r="B258" s="79" t="s">
        <v>287</v>
      </c>
      <c r="C258" s="332" t="s">
        <v>288</v>
      </c>
      <c r="D258" s="349"/>
      <c r="E258" s="349"/>
      <c r="F258" s="349"/>
      <c r="G258" s="349"/>
      <c r="H258" s="349"/>
      <c r="I258" s="349"/>
      <c r="J258" s="349"/>
      <c r="K258" s="350"/>
      <c r="L258" s="76">
        <f t="shared" si="41"/>
        <v>0</v>
      </c>
      <c r="M258" s="88"/>
      <c r="N258" s="88"/>
      <c r="O258" s="88"/>
      <c r="P258" s="88"/>
      <c r="Q258" s="89"/>
    </row>
    <row r="259" spans="1:17" ht="18.75" hidden="1" customHeight="1">
      <c r="A259" s="36"/>
      <c r="B259" s="327" t="s">
        <v>144</v>
      </c>
      <c r="C259" s="328"/>
      <c r="D259" s="328"/>
      <c r="E259" s="328"/>
      <c r="F259" s="328"/>
      <c r="G259" s="328"/>
      <c r="H259" s="328"/>
      <c r="I259" s="328"/>
      <c r="J259" s="328"/>
      <c r="K259" s="328"/>
      <c r="L259" s="76">
        <f t="shared" si="41"/>
        <v>0</v>
      </c>
      <c r="M259" s="88"/>
      <c r="N259" s="88"/>
      <c r="O259" s="88"/>
      <c r="P259" s="88"/>
      <c r="Q259" s="89"/>
    </row>
    <row r="260" spans="1:17" ht="18.75" hidden="1" customHeight="1">
      <c r="A260" s="36"/>
      <c r="B260" s="395"/>
      <c r="C260" s="337"/>
      <c r="D260" s="337"/>
      <c r="E260" s="337"/>
      <c r="F260" s="337"/>
      <c r="G260" s="337"/>
      <c r="H260" s="337"/>
      <c r="I260" s="337"/>
      <c r="J260" s="337"/>
      <c r="K260" s="396"/>
      <c r="L260" s="76">
        <f t="shared" si="41"/>
        <v>0</v>
      </c>
      <c r="M260" s="88"/>
      <c r="N260" s="88"/>
      <c r="O260" s="88"/>
      <c r="P260" s="88"/>
      <c r="Q260" s="89"/>
    </row>
    <row r="261" spans="1:17" ht="48.75" hidden="1" customHeight="1">
      <c r="A261" s="36">
        <v>244</v>
      </c>
      <c r="B261" s="79" t="s">
        <v>287</v>
      </c>
      <c r="C261" s="332" t="s">
        <v>288</v>
      </c>
      <c r="D261" s="349"/>
      <c r="E261" s="349"/>
      <c r="F261" s="349"/>
      <c r="G261" s="349"/>
      <c r="H261" s="349"/>
      <c r="I261" s="349"/>
      <c r="J261" s="349"/>
      <c r="K261" s="350"/>
      <c r="L261" s="76">
        <f t="shared" si="41"/>
        <v>0</v>
      </c>
      <c r="M261" s="88"/>
      <c r="N261" s="88"/>
      <c r="O261" s="88"/>
      <c r="P261" s="88"/>
      <c r="Q261" s="89"/>
    </row>
    <row r="262" spans="1:17" ht="24.75" hidden="1" customHeight="1">
      <c r="A262" s="90"/>
      <c r="B262" s="320" t="s">
        <v>289</v>
      </c>
      <c r="C262" s="321"/>
      <c r="D262" s="321"/>
      <c r="E262" s="321"/>
      <c r="F262" s="321"/>
      <c r="G262" s="321"/>
      <c r="H262" s="321"/>
      <c r="I262" s="321"/>
      <c r="J262" s="321"/>
      <c r="K262" s="322"/>
      <c r="L262" s="76">
        <f t="shared" ref="L262:L264" si="46">M262+O262+P262</f>
        <v>0</v>
      </c>
      <c r="M262" s="88"/>
      <c r="N262" s="88"/>
      <c r="O262" s="88"/>
      <c r="P262" s="88"/>
      <c r="Q262" s="89"/>
    </row>
    <row r="263" spans="1:17" ht="27.75" hidden="1" customHeight="1">
      <c r="A263" s="90"/>
      <c r="B263" s="320" t="s">
        <v>290</v>
      </c>
      <c r="C263" s="321"/>
      <c r="D263" s="321"/>
      <c r="E263" s="321"/>
      <c r="F263" s="321"/>
      <c r="G263" s="321"/>
      <c r="H263" s="321"/>
      <c r="I263" s="321"/>
      <c r="J263" s="321"/>
      <c r="K263" s="322"/>
      <c r="L263" s="76">
        <f t="shared" si="46"/>
        <v>0</v>
      </c>
      <c r="M263" s="88"/>
      <c r="N263" s="88"/>
      <c r="O263" s="88"/>
      <c r="P263" s="88"/>
      <c r="Q263" s="89"/>
    </row>
    <row r="264" spans="1:17" ht="15.75" hidden="1">
      <c r="A264" s="36"/>
      <c r="B264" s="429"/>
      <c r="C264" s="429"/>
      <c r="D264" s="429"/>
      <c r="E264" s="429"/>
      <c r="F264" s="429"/>
      <c r="G264" s="429"/>
      <c r="H264" s="429"/>
      <c r="I264" s="429"/>
      <c r="J264" s="429"/>
      <c r="K264" s="429"/>
      <c r="L264" s="76">
        <f t="shared" si="46"/>
        <v>0</v>
      </c>
      <c r="M264" s="72"/>
      <c r="N264" s="72"/>
      <c r="O264" s="72"/>
      <c r="P264" s="72"/>
      <c r="Q264" s="72"/>
    </row>
    <row r="265" spans="1:17" ht="28.5" hidden="1" customHeight="1">
      <c r="A265" s="36">
        <v>400</v>
      </c>
      <c r="B265" s="332" t="s">
        <v>291</v>
      </c>
      <c r="C265" s="333"/>
      <c r="D265" s="333"/>
      <c r="E265" s="333"/>
      <c r="F265" s="333"/>
      <c r="G265" s="333"/>
      <c r="H265" s="333"/>
      <c r="I265" s="333"/>
      <c r="J265" s="333"/>
      <c r="K265" s="334"/>
      <c r="L265" s="76">
        <f>M265+O265+P265</f>
        <v>0</v>
      </c>
      <c r="M265" s="72">
        <f>M266+M270</f>
        <v>0</v>
      </c>
      <c r="N265" s="107">
        <f t="shared" ref="N265:Q265" si="47">N266+N270</f>
        <v>0</v>
      </c>
      <c r="O265" s="107">
        <f t="shared" si="47"/>
        <v>0</v>
      </c>
      <c r="P265" s="107">
        <f t="shared" si="47"/>
        <v>0</v>
      </c>
      <c r="Q265" s="107">
        <f t="shared" si="47"/>
        <v>0</v>
      </c>
    </row>
    <row r="266" spans="1:17" ht="28.5" hidden="1" customHeight="1">
      <c r="A266" s="36">
        <v>406</v>
      </c>
      <c r="B266" s="332" t="s">
        <v>292</v>
      </c>
      <c r="C266" s="333"/>
      <c r="D266" s="333"/>
      <c r="E266" s="333"/>
      <c r="F266" s="333"/>
      <c r="G266" s="333"/>
      <c r="H266" s="333"/>
      <c r="I266" s="333"/>
      <c r="J266" s="333"/>
      <c r="K266" s="334"/>
      <c r="L266" s="76">
        <f t="shared" ref="L266:L273" si="48">M266+O266+P266</f>
        <v>0</v>
      </c>
      <c r="M266" s="72"/>
      <c r="N266" s="72"/>
      <c r="O266" s="72"/>
      <c r="P266" s="72"/>
      <c r="Q266" s="72"/>
    </row>
    <row r="267" spans="1:17" ht="15.75" hidden="1">
      <c r="A267" s="36">
        <v>406</v>
      </c>
      <c r="B267" s="395" t="s">
        <v>293</v>
      </c>
      <c r="C267" s="337"/>
      <c r="D267" s="396"/>
      <c r="E267" s="395"/>
      <c r="F267" s="337"/>
      <c r="G267" s="337"/>
      <c r="H267" s="337"/>
      <c r="I267" s="337"/>
      <c r="J267" s="337"/>
      <c r="K267" s="396"/>
      <c r="L267" s="76">
        <f t="shared" si="48"/>
        <v>0</v>
      </c>
      <c r="M267" s="72"/>
      <c r="N267" s="72"/>
      <c r="O267" s="72"/>
      <c r="P267" s="72"/>
      <c r="Q267" s="72"/>
    </row>
    <row r="268" spans="1:17" ht="15.75" hidden="1">
      <c r="A268" s="36"/>
      <c r="B268" s="327" t="s">
        <v>144</v>
      </c>
      <c r="C268" s="328"/>
      <c r="D268" s="328"/>
      <c r="E268" s="328"/>
      <c r="F268" s="328"/>
      <c r="G268" s="328"/>
      <c r="H268" s="328"/>
      <c r="I268" s="328"/>
      <c r="J268" s="328"/>
      <c r="K268" s="328"/>
      <c r="L268" s="76">
        <f t="shared" si="48"/>
        <v>0</v>
      </c>
      <c r="M268" s="72"/>
      <c r="N268" s="72"/>
      <c r="O268" s="72"/>
      <c r="P268" s="72"/>
      <c r="Q268" s="72"/>
    </row>
    <row r="269" spans="1:17" ht="15.75" hidden="1">
      <c r="A269" s="36"/>
      <c r="B269" s="360"/>
      <c r="C269" s="361"/>
      <c r="D269" s="361"/>
      <c r="E269" s="361"/>
      <c r="F269" s="361"/>
      <c r="G269" s="361"/>
      <c r="H269" s="361"/>
      <c r="I269" s="361"/>
      <c r="J269" s="361"/>
      <c r="K269" s="91"/>
      <c r="L269" s="76">
        <f t="shared" si="48"/>
        <v>0</v>
      </c>
      <c r="M269" s="72"/>
      <c r="N269" s="72"/>
      <c r="O269" s="72"/>
      <c r="P269" s="72"/>
      <c r="Q269" s="72"/>
    </row>
    <row r="270" spans="1:17" ht="32.25" hidden="1" customHeight="1">
      <c r="A270" s="36">
        <v>407</v>
      </c>
      <c r="B270" s="332" t="s">
        <v>294</v>
      </c>
      <c r="C270" s="333"/>
      <c r="D270" s="333"/>
      <c r="E270" s="333"/>
      <c r="F270" s="333"/>
      <c r="G270" s="333"/>
      <c r="H270" s="333"/>
      <c r="I270" s="333"/>
      <c r="J270" s="333"/>
      <c r="K270" s="334"/>
      <c r="L270" s="76">
        <f t="shared" si="48"/>
        <v>0</v>
      </c>
      <c r="M270" s="72"/>
      <c r="N270" s="72"/>
      <c r="O270" s="72"/>
      <c r="P270" s="72"/>
      <c r="Q270" s="72"/>
    </row>
    <row r="271" spans="1:17" ht="32.25" hidden="1" customHeight="1">
      <c r="A271" s="36">
        <v>407</v>
      </c>
      <c r="B271" s="332" t="s">
        <v>295</v>
      </c>
      <c r="C271" s="349"/>
      <c r="D271" s="349"/>
      <c r="E271" s="349"/>
      <c r="F271" s="92"/>
      <c r="G271" s="92"/>
      <c r="H271" s="92"/>
      <c r="I271" s="92"/>
      <c r="J271" s="92"/>
      <c r="K271" s="93"/>
      <c r="L271" s="76">
        <f t="shared" si="48"/>
        <v>0</v>
      </c>
      <c r="M271" s="72"/>
      <c r="N271" s="72"/>
      <c r="O271" s="72"/>
      <c r="P271" s="72"/>
      <c r="Q271" s="72"/>
    </row>
    <row r="272" spans="1:17" ht="15.75" hidden="1">
      <c r="A272" s="36"/>
      <c r="B272" s="327" t="s">
        <v>144</v>
      </c>
      <c r="C272" s="328"/>
      <c r="D272" s="328"/>
      <c r="E272" s="328"/>
      <c r="F272" s="328"/>
      <c r="G272" s="328"/>
      <c r="H272" s="328"/>
      <c r="I272" s="328"/>
      <c r="J272" s="328"/>
      <c r="K272" s="328"/>
      <c r="L272" s="76">
        <f t="shared" si="48"/>
        <v>0</v>
      </c>
      <c r="M272" s="72"/>
      <c r="N272" s="72"/>
      <c r="O272" s="72"/>
      <c r="P272" s="72"/>
      <c r="Q272" s="72"/>
    </row>
    <row r="273" spans="1:22" ht="15.75" hidden="1">
      <c r="A273" s="36"/>
      <c r="B273" s="360"/>
      <c r="C273" s="361"/>
      <c r="D273" s="361"/>
      <c r="E273" s="361"/>
      <c r="F273" s="361"/>
      <c r="G273" s="361"/>
      <c r="H273" s="361"/>
      <c r="I273" s="361"/>
      <c r="J273" s="361"/>
      <c r="K273" s="343"/>
      <c r="L273" s="76">
        <f t="shared" si="48"/>
        <v>0</v>
      </c>
      <c r="M273" s="72"/>
      <c r="N273" s="72"/>
      <c r="O273" s="72"/>
      <c r="P273" s="72"/>
      <c r="Q273" s="72"/>
    </row>
    <row r="274" spans="1:22" ht="19.5" customHeight="1" thickBot="1">
      <c r="A274" s="426" t="s">
        <v>138</v>
      </c>
      <c r="B274" s="427"/>
      <c r="C274" s="427"/>
      <c r="D274" s="427"/>
      <c r="E274" s="427"/>
      <c r="F274" s="427"/>
      <c r="G274" s="427"/>
      <c r="H274" s="427"/>
      <c r="I274" s="427"/>
      <c r="J274" s="427"/>
      <c r="K274" s="428"/>
      <c r="L274" s="183">
        <f>M274+O274+P274</f>
        <v>15498198.910000002</v>
      </c>
      <c r="M274" s="46">
        <f>M10+M37+M145+M156+M177</f>
        <v>13419036.030000001</v>
      </c>
      <c r="N274" s="46">
        <f>N10+N37+N145+N156+N177</f>
        <v>0</v>
      </c>
      <c r="O274" s="46">
        <f>O10+O37+O145+O156+O177</f>
        <v>0</v>
      </c>
      <c r="P274" s="46">
        <f>P10+P37+P145+P156+P177</f>
        <v>2079162.8800000001</v>
      </c>
      <c r="Q274" s="46">
        <f>Q10+Q37+Q145+Q156+Q177</f>
        <v>108780.63</v>
      </c>
    </row>
    <row r="275" spans="1:22" ht="33.75" customHeight="1">
      <c r="A275" s="47" t="s">
        <v>158</v>
      </c>
      <c r="B275" s="48"/>
      <c r="C275" s="48"/>
      <c r="D275" s="48"/>
      <c r="E275" s="48"/>
      <c r="F275" s="48"/>
      <c r="G275" s="48"/>
      <c r="H275" s="49"/>
      <c r="I275" s="50"/>
      <c r="J275" s="50"/>
      <c r="K275" s="50"/>
      <c r="L275" s="34"/>
      <c r="M275" s="34"/>
      <c r="N275" s="34"/>
      <c r="O275" s="34"/>
      <c r="P275" s="34"/>
      <c r="Q275" s="34"/>
    </row>
    <row r="276" spans="1:22" ht="33.75" customHeight="1">
      <c r="A276" s="51"/>
      <c r="B276" s="51"/>
      <c r="C276" s="51"/>
      <c r="D276" s="51"/>
      <c r="E276" s="51"/>
      <c r="F276" s="51"/>
      <c r="G276" s="51"/>
      <c r="H276" s="51"/>
      <c r="I276" s="51"/>
      <c r="J276" s="50"/>
      <c r="K276" s="50"/>
      <c r="L276" s="34"/>
      <c r="M276" s="34"/>
      <c r="N276" s="34"/>
      <c r="O276" s="34"/>
      <c r="P276" s="34"/>
      <c r="Q276" s="34"/>
    </row>
    <row r="277" spans="1:22" ht="16.5">
      <c r="A277" s="52" t="s">
        <v>159</v>
      </c>
      <c r="B277" s="33"/>
      <c r="C277" s="33"/>
      <c r="D277" s="33"/>
      <c r="E277" s="33"/>
      <c r="F277" s="53"/>
      <c r="G277" s="53"/>
      <c r="H277" s="53"/>
      <c r="I277" s="33"/>
      <c r="J277" s="254" t="str">
        <f>'Расшифровка (доход)'!J62:L62</f>
        <v>М.Н. Фролова</v>
      </c>
      <c r="K277" s="241"/>
      <c r="L277" s="241"/>
      <c r="M277" s="34"/>
      <c r="N277" s="34"/>
      <c r="P277" s="34"/>
      <c r="Q277" s="34"/>
    </row>
    <row r="278" spans="1:22" ht="16.5">
      <c r="A278" s="54"/>
      <c r="B278" s="33"/>
      <c r="C278" s="33"/>
      <c r="D278" s="33"/>
      <c r="E278" s="33"/>
      <c r="F278" s="423" t="s">
        <v>2</v>
      </c>
      <c r="G278" s="423"/>
      <c r="H278" s="423"/>
      <c r="I278" s="33"/>
      <c r="J278" s="424" t="s">
        <v>3</v>
      </c>
      <c r="K278" s="424"/>
      <c r="L278" s="424"/>
      <c r="N278" s="34"/>
      <c r="P278" s="34"/>
      <c r="Q278" s="34"/>
    </row>
    <row r="279" spans="1:22" ht="7.5" customHeight="1">
      <c r="A279" s="54"/>
      <c r="B279" s="33"/>
      <c r="C279" s="33"/>
      <c r="D279" s="33"/>
      <c r="E279" s="33"/>
      <c r="F279" s="55"/>
      <c r="G279" s="55"/>
      <c r="H279" s="55"/>
      <c r="I279" s="33"/>
      <c r="J279" s="55"/>
      <c r="K279" s="34"/>
      <c r="L279" s="34"/>
      <c r="P279" s="56"/>
      <c r="Q279" s="56"/>
    </row>
    <row r="280" spans="1:22" ht="16.5">
      <c r="A280" s="57" t="s">
        <v>160</v>
      </c>
      <c r="B280" s="57"/>
      <c r="C280" s="33"/>
      <c r="D280" s="33"/>
      <c r="E280" s="33"/>
      <c r="F280" s="53"/>
      <c r="G280" s="53"/>
      <c r="H280" s="53"/>
      <c r="I280" s="50"/>
      <c r="J280" s="425" t="s">
        <v>303</v>
      </c>
      <c r="K280" s="425"/>
      <c r="L280" s="425"/>
      <c r="P280" s="34"/>
      <c r="Q280" s="34"/>
    </row>
    <row r="281" spans="1:22">
      <c r="A281" s="55"/>
      <c r="B281" s="33"/>
      <c r="C281" s="33"/>
      <c r="D281" s="33"/>
      <c r="E281" s="33"/>
      <c r="F281" s="423" t="s">
        <v>2</v>
      </c>
      <c r="G281" s="423"/>
      <c r="H281" s="423"/>
      <c r="I281" s="33"/>
      <c r="J281" s="424" t="s">
        <v>3</v>
      </c>
      <c r="K281" s="424"/>
      <c r="L281" s="424"/>
      <c r="M281" s="34"/>
      <c r="N281" s="34"/>
      <c r="P281" s="34"/>
      <c r="Q281" s="34"/>
    </row>
    <row r="282" spans="1:22" ht="1.5" customHeight="1">
      <c r="A282" s="55"/>
      <c r="B282" s="33"/>
      <c r="C282" s="33"/>
      <c r="D282" s="33"/>
      <c r="E282" s="33"/>
      <c r="F282" s="33"/>
      <c r="G282" s="55"/>
      <c r="H282" s="50"/>
      <c r="I282" s="33"/>
      <c r="J282" s="33"/>
      <c r="K282" s="34"/>
      <c r="L282" s="34"/>
      <c r="M282" s="34"/>
      <c r="N282" s="34"/>
      <c r="P282" s="34"/>
      <c r="Q282" s="34"/>
    </row>
    <row r="283" spans="1:22" ht="15.75">
      <c r="A283" s="127"/>
      <c r="B283" s="127"/>
      <c r="C283" s="127"/>
      <c r="D283" s="49"/>
      <c r="E283" s="49"/>
      <c r="F283" s="49"/>
      <c r="G283" s="49"/>
      <c r="H283" s="58"/>
      <c r="I283" s="59"/>
      <c r="J283" s="59"/>
      <c r="K283" s="60"/>
      <c r="L283" s="60"/>
      <c r="M283" s="34"/>
      <c r="N283" s="60"/>
      <c r="P283" s="60"/>
      <c r="Q283" s="60"/>
    </row>
    <row r="284" spans="1:22" ht="23.25" hidden="1" customHeight="1">
      <c r="B284" s="49"/>
      <c r="C284" s="49"/>
      <c r="D284" s="49"/>
      <c r="E284" s="49"/>
      <c r="F284" s="49"/>
      <c r="G284" s="49"/>
      <c r="H284" s="49"/>
      <c r="I284" s="58"/>
      <c r="J284" s="59"/>
      <c r="K284" s="59"/>
      <c r="L284" s="60"/>
      <c r="M284" s="60"/>
      <c r="N284" s="34"/>
      <c r="O284" s="60"/>
      <c r="P284" s="60"/>
      <c r="Q284" s="60"/>
      <c r="R284" s="61"/>
      <c r="S284" s="61"/>
      <c r="T284" s="61"/>
      <c r="U284" s="61"/>
      <c r="V284" s="61"/>
    </row>
    <row r="285" spans="1:22" ht="15.75" hidden="1">
      <c r="B285" s="33"/>
      <c r="C285" s="33"/>
      <c r="D285" s="33"/>
      <c r="E285" s="33"/>
      <c r="F285" s="33"/>
      <c r="G285" s="33"/>
      <c r="H285" s="55"/>
      <c r="I285" s="55"/>
      <c r="J285" s="33"/>
      <c r="K285" s="33"/>
      <c r="L285" s="34"/>
      <c r="M285" s="34">
        <f>48287700+6909</f>
        <v>48294609</v>
      </c>
      <c r="N285" s="60"/>
      <c r="O285" s="34">
        <v>51732369</v>
      </c>
      <c r="P285" s="34"/>
      <c r="Q285" s="34"/>
      <c r="R285" s="61"/>
      <c r="S285" s="61"/>
      <c r="T285" s="61">
        <v>51766367</v>
      </c>
      <c r="U285" s="61"/>
      <c r="V285" s="61">
        <v>50488376.200000003</v>
      </c>
    </row>
    <row r="286" spans="1:22" hidden="1">
      <c r="J286" s="61"/>
      <c r="K286" s="61"/>
      <c r="L286" s="62"/>
      <c r="M286" s="62" t="s">
        <v>161</v>
      </c>
      <c r="N286" s="34"/>
      <c r="O286" s="62" t="s">
        <v>162</v>
      </c>
      <c r="P286" s="62"/>
      <c r="Q286" s="62"/>
      <c r="R286" s="61"/>
      <c r="S286" s="61"/>
      <c r="T286" s="61" t="s">
        <v>163</v>
      </c>
      <c r="U286" s="61"/>
      <c r="V286" s="61" t="s">
        <v>163</v>
      </c>
    </row>
    <row r="287" spans="1:22" hidden="1">
      <c r="J287" s="61"/>
      <c r="K287" s="61"/>
      <c r="L287" s="62"/>
      <c r="M287" s="62">
        <v>44653700</v>
      </c>
      <c r="N287" s="62"/>
      <c r="O287" s="62">
        <v>1903045.8</v>
      </c>
      <c r="P287" s="62"/>
      <c r="Q287" s="62"/>
      <c r="R287" s="61"/>
      <c r="S287" s="61"/>
      <c r="T287" s="61">
        <v>666225.37</v>
      </c>
      <c r="U287" s="61"/>
      <c r="V287" s="61">
        <f>3248200+17205.03</f>
        <v>3265405.03</v>
      </c>
    </row>
    <row r="288" spans="1:22" hidden="1">
      <c r="J288" s="61"/>
      <c r="K288" s="61"/>
      <c r="L288" s="62"/>
      <c r="M288" s="62" t="s">
        <v>164</v>
      </c>
      <c r="N288" s="62"/>
      <c r="O288" s="62" t="s">
        <v>165</v>
      </c>
      <c r="P288" s="62"/>
      <c r="Q288" s="62"/>
      <c r="R288" s="61"/>
      <c r="S288" s="61"/>
      <c r="T288" s="61" t="s">
        <v>164</v>
      </c>
      <c r="U288" s="61"/>
      <c r="V288" s="61" t="s">
        <v>166</v>
      </c>
    </row>
    <row r="289" spans="1:23" hidden="1">
      <c r="J289" s="61"/>
      <c r="K289" s="61"/>
      <c r="L289" s="62"/>
      <c r="M289" s="62">
        <f>M285-M287</f>
        <v>3640909</v>
      </c>
      <c r="N289" s="62"/>
      <c r="O289" s="62">
        <v>3437760</v>
      </c>
      <c r="P289" s="62"/>
      <c r="Q289" s="62"/>
      <c r="R289" s="61"/>
      <c r="S289" s="63">
        <f>M289+O289</f>
        <v>7078669</v>
      </c>
      <c r="T289" s="61">
        <v>33998</v>
      </c>
      <c r="U289" s="61" t="s">
        <v>167</v>
      </c>
      <c r="V289" s="61">
        <v>-583687.6</v>
      </c>
      <c r="W289" s="31">
        <f>V289</f>
        <v>-583687.6</v>
      </c>
    </row>
    <row r="290" spans="1:23" hidden="1">
      <c r="J290" s="61"/>
      <c r="K290" s="61"/>
      <c r="L290" s="62"/>
      <c r="M290" s="62"/>
      <c r="N290" s="62"/>
      <c r="O290" s="62"/>
      <c r="P290" s="62"/>
      <c r="Q290" s="62"/>
      <c r="R290" s="61"/>
      <c r="S290" s="61"/>
      <c r="T290" s="61"/>
      <c r="U290" s="61"/>
      <c r="V290" s="61"/>
    </row>
    <row r="291" spans="1:23" hidden="1">
      <c r="J291" s="61"/>
      <c r="K291" s="61"/>
      <c r="L291" s="62">
        <v>211</v>
      </c>
      <c r="M291" s="62">
        <v>2798400</v>
      </c>
      <c r="N291" s="62"/>
      <c r="O291" s="62">
        <v>1196820</v>
      </c>
      <c r="P291" s="62">
        <v>211</v>
      </c>
      <c r="Q291" s="62"/>
      <c r="R291" s="61"/>
      <c r="S291" s="63">
        <f>M291+O291</f>
        <v>3995220</v>
      </c>
      <c r="T291" s="61">
        <f>T289-T287</f>
        <v>-632227.37</v>
      </c>
      <c r="U291" s="63">
        <f>S291+T291</f>
        <v>3362992.63</v>
      </c>
      <c r="V291" s="61">
        <f>-2646705.03-583687.6</f>
        <v>-3230392.63</v>
      </c>
      <c r="W291" s="35">
        <f>U291+V291</f>
        <v>132600</v>
      </c>
    </row>
    <row r="292" spans="1:23" hidden="1">
      <c r="J292" s="61"/>
      <c r="K292" s="61"/>
      <c r="L292" s="62">
        <v>213</v>
      </c>
      <c r="M292" s="62">
        <v>842509</v>
      </c>
      <c r="N292" s="62"/>
      <c r="O292" s="62">
        <f>O293-O291</f>
        <v>337894.19999999995</v>
      </c>
      <c r="P292" s="62">
        <v>213</v>
      </c>
      <c r="Q292" s="62"/>
      <c r="R292" s="61"/>
      <c r="S292" s="63">
        <f>M292+O292</f>
        <v>1180403.2</v>
      </c>
      <c r="T292" s="61"/>
      <c r="U292" s="63">
        <f>S292+T292</f>
        <v>1180403.2</v>
      </c>
      <c r="V292" s="61">
        <v>-618700</v>
      </c>
      <c r="W292" s="35">
        <f>U292+V292</f>
        <v>561703.19999999995</v>
      </c>
    </row>
    <row r="293" spans="1:23" hidden="1">
      <c r="J293" s="61"/>
      <c r="K293" s="61"/>
      <c r="L293" s="62"/>
      <c r="M293" s="62">
        <f>M291+M292</f>
        <v>3640909</v>
      </c>
      <c r="N293" s="62"/>
      <c r="O293" s="62">
        <v>1534714.2</v>
      </c>
      <c r="P293" s="62" t="s">
        <v>168</v>
      </c>
      <c r="Q293" s="62"/>
      <c r="R293" s="61"/>
      <c r="S293" s="63">
        <f>M293+O293</f>
        <v>5175623.2</v>
      </c>
      <c r="T293" s="61">
        <f>T291+T292</f>
        <v>-632227.37</v>
      </c>
      <c r="U293" s="63">
        <f>S293+T293</f>
        <v>4543395.83</v>
      </c>
      <c r="V293" s="61">
        <f>V291+V292</f>
        <v>-3849092.63</v>
      </c>
      <c r="W293" s="35">
        <f>U293+V293</f>
        <v>694303.20000000019</v>
      </c>
    </row>
    <row r="294" spans="1:23" hidden="1">
      <c r="J294" s="61"/>
      <c r="K294" s="61"/>
      <c r="L294" s="62"/>
      <c r="M294" s="62"/>
      <c r="N294" s="62"/>
      <c r="O294" s="62"/>
      <c r="P294" s="62"/>
      <c r="Q294" s="62"/>
      <c r="R294" s="61"/>
      <c r="S294" s="61"/>
      <c r="T294" s="61"/>
      <c r="U294" s="61"/>
      <c r="V294" s="61"/>
      <c r="W294" s="35">
        <f>W289-W293</f>
        <v>-1277990.8000000003</v>
      </c>
    </row>
    <row r="295" spans="1:23" hidden="1">
      <c r="J295" s="61"/>
      <c r="K295" s="61"/>
      <c r="L295" s="62"/>
      <c r="M295" s="62"/>
      <c r="N295" s="62"/>
      <c r="O295" s="62"/>
      <c r="P295" s="62"/>
      <c r="Q295" s="62"/>
      <c r="R295" s="61"/>
      <c r="S295" s="61"/>
      <c r="T295" s="61"/>
      <c r="U295" s="61"/>
      <c r="V295" s="61"/>
    </row>
    <row r="296" spans="1:23" ht="20.25" customHeight="1">
      <c r="A296" s="31" t="str">
        <f>'раздел 2'!A49</f>
        <v>«11» января 2021 г.</v>
      </c>
      <c r="H296" s="422" t="s">
        <v>169</v>
      </c>
      <c r="I296" s="422"/>
      <c r="J296" s="61"/>
      <c r="K296" s="61"/>
      <c r="L296" s="62"/>
      <c r="M296" s="62"/>
      <c r="N296" s="62"/>
      <c r="O296" s="62"/>
      <c r="P296" s="62"/>
      <c r="Q296" s="62"/>
      <c r="R296" s="61"/>
      <c r="S296" s="61" t="s">
        <v>170</v>
      </c>
      <c r="T296" s="61">
        <f>T297+T298</f>
        <v>192607</v>
      </c>
      <c r="U296" s="61"/>
      <c r="V296" s="61"/>
    </row>
    <row r="297" spans="1:23">
      <c r="J297" s="61"/>
      <c r="K297" s="61"/>
      <c r="L297" s="62"/>
      <c r="M297" s="62"/>
      <c r="N297" s="62"/>
      <c r="O297" s="62"/>
      <c r="P297" s="62"/>
      <c r="Q297" s="62"/>
      <c r="R297" s="61"/>
      <c r="S297" s="61">
        <v>211</v>
      </c>
      <c r="T297" s="61">
        <v>147932</v>
      </c>
      <c r="U297" s="61"/>
      <c r="V297" s="61"/>
    </row>
    <row r="298" spans="1:23">
      <c r="J298" s="61"/>
      <c r="K298" s="61"/>
      <c r="L298" s="62"/>
      <c r="M298" s="62"/>
      <c r="N298" s="62"/>
      <c r="O298" s="62"/>
      <c r="P298" s="62"/>
      <c r="Q298" s="62"/>
      <c r="R298" s="61"/>
      <c r="S298" s="61">
        <v>213</v>
      </c>
      <c r="T298" s="61">
        <v>44675</v>
      </c>
      <c r="U298" s="61"/>
      <c r="V298" s="61"/>
    </row>
    <row r="299" spans="1:23">
      <c r="J299" s="61"/>
      <c r="K299" s="61"/>
      <c r="L299" s="62"/>
      <c r="M299" s="62"/>
      <c r="N299" s="62"/>
      <c r="O299" s="62"/>
      <c r="P299" s="62"/>
      <c r="Q299" s="62"/>
      <c r="R299" s="61"/>
      <c r="S299" s="61"/>
      <c r="T299" s="61"/>
      <c r="U299" s="61"/>
      <c r="V299" s="61"/>
    </row>
    <row r="300" spans="1:23">
      <c r="J300" s="61"/>
      <c r="K300" s="61"/>
      <c r="L300" s="62"/>
      <c r="M300" s="62"/>
      <c r="N300" s="62"/>
      <c r="O300" s="62"/>
      <c r="P300" s="62"/>
      <c r="Q300" s="62"/>
      <c r="R300" s="61"/>
      <c r="S300" s="61"/>
      <c r="T300" s="61"/>
      <c r="U300" s="61"/>
      <c r="V300" s="61"/>
    </row>
    <row r="301" spans="1:23">
      <c r="J301" s="61"/>
      <c r="K301" s="61"/>
      <c r="L301" s="62"/>
      <c r="M301" s="62"/>
      <c r="N301" s="62"/>
      <c r="O301" s="62"/>
      <c r="P301" s="62"/>
      <c r="Q301" s="62"/>
      <c r="R301" s="61"/>
      <c r="S301" s="61"/>
      <c r="T301" s="61"/>
      <c r="U301" s="61"/>
      <c r="V301" s="61"/>
    </row>
  </sheetData>
  <mergeCells count="329">
    <mergeCell ref="C32:K32"/>
    <mergeCell ref="B33:K33"/>
    <mergeCell ref="B34:K34"/>
    <mergeCell ref="B98:K98"/>
    <mergeCell ref="B100:K100"/>
    <mergeCell ref="B86:K86"/>
    <mergeCell ref="B88:K88"/>
    <mergeCell ref="B111:K111"/>
    <mergeCell ref="B120:K120"/>
    <mergeCell ref="B119:K119"/>
    <mergeCell ref="B90:K90"/>
    <mergeCell ref="B92:K92"/>
    <mergeCell ref="B91:K91"/>
    <mergeCell ref="B87:K87"/>
    <mergeCell ref="B93:K93"/>
    <mergeCell ref="B63:K63"/>
    <mergeCell ref="B66:G66"/>
    <mergeCell ref="H66:I66"/>
    <mergeCell ref="J66:K66"/>
    <mergeCell ref="B60:H60"/>
    <mergeCell ref="I60:K60"/>
    <mergeCell ref="B61:H61"/>
    <mergeCell ref="I61:K61"/>
    <mergeCell ref="B62:H62"/>
    <mergeCell ref="L70:L71"/>
    <mergeCell ref="M70:M71"/>
    <mergeCell ref="N70:N71"/>
    <mergeCell ref="B81:B82"/>
    <mergeCell ref="C81:K82"/>
    <mergeCell ref="B83:K83"/>
    <mergeCell ref="B85:K85"/>
    <mergeCell ref="B89:K89"/>
    <mergeCell ref="B77:K77"/>
    <mergeCell ref="B78:K78"/>
    <mergeCell ref="B79:K79"/>
    <mergeCell ref="B80:K80"/>
    <mergeCell ref="B84:K84"/>
    <mergeCell ref="O70:O71"/>
    <mergeCell ref="P70:P71"/>
    <mergeCell ref="Q70:Q71"/>
    <mergeCell ref="L74:Q74"/>
    <mergeCell ref="H296:I296"/>
    <mergeCell ref="J277:L277"/>
    <mergeCell ref="F278:H278"/>
    <mergeCell ref="J278:L278"/>
    <mergeCell ref="J280:L280"/>
    <mergeCell ref="F281:H281"/>
    <mergeCell ref="J281:L281"/>
    <mergeCell ref="B269:J269"/>
    <mergeCell ref="B270:K270"/>
    <mergeCell ref="B271:E271"/>
    <mergeCell ref="B272:K272"/>
    <mergeCell ref="B273:K273"/>
    <mergeCell ref="A274:K274"/>
    <mergeCell ref="B264:K264"/>
    <mergeCell ref="B265:K265"/>
    <mergeCell ref="B266:K266"/>
    <mergeCell ref="B267:D267"/>
    <mergeCell ref="E267:K267"/>
    <mergeCell ref="B268:K268"/>
    <mergeCell ref="C258:K258"/>
    <mergeCell ref="B259:K259"/>
    <mergeCell ref="B260:K260"/>
    <mergeCell ref="C261:K261"/>
    <mergeCell ref="B262:K262"/>
    <mergeCell ref="B263:K263"/>
    <mergeCell ref="C252:K252"/>
    <mergeCell ref="B253:K253"/>
    <mergeCell ref="C254:K254"/>
    <mergeCell ref="B255:K255"/>
    <mergeCell ref="B256:K256"/>
    <mergeCell ref="B257:K257"/>
    <mergeCell ref="B247:K247"/>
    <mergeCell ref="B248:K248"/>
    <mergeCell ref="B249:K249"/>
    <mergeCell ref="B250:K250"/>
    <mergeCell ref="C251:K251"/>
    <mergeCell ref="B240:K240"/>
    <mergeCell ref="B241:K241"/>
    <mergeCell ref="B242:K242"/>
    <mergeCell ref="B243:K243"/>
    <mergeCell ref="B244:K244"/>
    <mergeCell ref="B245:K245"/>
    <mergeCell ref="B235:K235"/>
    <mergeCell ref="B236:K236"/>
    <mergeCell ref="B237:K237"/>
    <mergeCell ref="B238:K238"/>
    <mergeCell ref="C239:K239"/>
    <mergeCell ref="B232:K232"/>
    <mergeCell ref="B233:K233"/>
    <mergeCell ref="B234:K234"/>
    <mergeCell ref="B246:K246"/>
    <mergeCell ref="B228:K228"/>
    <mergeCell ref="B229:K229"/>
    <mergeCell ref="B230:K230"/>
    <mergeCell ref="B231:K231"/>
    <mergeCell ref="C222:K222"/>
    <mergeCell ref="B223:K223"/>
    <mergeCell ref="B224:J224"/>
    <mergeCell ref="C225:K225"/>
    <mergeCell ref="B226:K226"/>
    <mergeCell ref="B227:K227"/>
    <mergeCell ref="C217:K217"/>
    <mergeCell ref="B218:K218"/>
    <mergeCell ref="B219:K219"/>
    <mergeCell ref="B220:K220"/>
    <mergeCell ref="B221:K221"/>
    <mergeCell ref="C212:K212"/>
    <mergeCell ref="B213:K213"/>
    <mergeCell ref="B214:K214"/>
    <mergeCell ref="B215:K215"/>
    <mergeCell ref="B216:K216"/>
    <mergeCell ref="C208:G208"/>
    <mergeCell ref="H208:I208"/>
    <mergeCell ref="J208:K208"/>
    <mergeCell ref="C209:K209"/>
    <mergeCell ref="B210:K210"/>
    <mergeCell ref="B211:K211"/>
    <mergeCell ref="C206:G206"/>
    <mergeCell ref="H206:I206"/>
    <mergeCell ref="J206:K206"/>
    <mergeCell ref="C207:G207"/>
    <mergeCell ref="H207:I207"/>
    <mergeCell ref="J207:K207"/>
    <mergeCell ref="C203:K203"/>
    <mergeCell ref="C204:G204"/>
    <mergeCell ref="H204:I204"/>
    <mergeCell ref="J204:K204"/>
    <mergeCell ref="L204:Q204"/>
    <mergeCell ref="C205:G205"/>
    <mergeCell ref="H205:I205"/>
    <mergeCell ref="J205:K205"/>
    <mergeCell ref="B194:K194"/>
    <mergeCell ref="B195:K195"/>
    <mergeCell ref="B196:K196"/>
    <mergeCell ref="B197:K197"/>
    <mergeCell ref="C198:K198"/>
    <mergeCell ref="C201:J201"/>
    <mergeCell ref="C199:J199"/>
    <mergeCell ref="C200:J200"/>
    <mergeCell ref="C202:J202"/>
    <mergeCell ref="B188:K188"/>
    <mergeCell ref="B189:K189"/>
    <mergeCell ref="B190:K190"/>
    <mergeCell ref="B191:K191"/>
    <mergeCell ref="B192:K192"/>
    <mergeCell ref="B193:K193"/>
    <mergeCell ref="B183:G183"/>
    <mergeCell ref="H183:K183"/>
    <mergeCell ref="C184:K184"/>
    <mergeCell ref="B185:K185"/>
    <mergeCell ref="B186:K186"/>
    <mergeCell ref="B187:K187"/>
    <mergeCell ref="B179:K179"/>
    <mergeCell ref="B180:K180"/>
    <mergeCell ref="B181:G181"/>
    <mergeCell ref="H181:K181"/>
    <mergeCell ref="B182:G182"/>
    <mergeCell ref="H182:K182"/>
    <mergeCell ref="B174:K174"/>
    <mergeCell ref="B175:K175"/>
    <mergeCell ref="B176:K176"/>
    <mergeCell ref="C177:K177"/>
    <mergeCell ref="C178:K178"/>
    <mergeCell ref="C163:K163"/>
    <mergeCell ref="B173:K173"/>
    <mergeCell ref="B158:K158"/>
    <mergeCell ref="B159:K159"/>
    <mergeCell ref="C160:K160"/>
    <mergeCell ref="B161:K161"/>
    <mergeCell ref="B162:K162"/>
    <mergeCell ref="B164:K164"/>
    <mergeCell ref="B165:K165"/>
    <mergeCell ref="B166:K166"/>
    <mergeCell ref="B167:K167"/>
    <mergeCell ref="B168:K168"/>
    <mergeCell ref="B169:J169"/>
    <mergeCell ref="B170:J170"/>
    <mergeCell ref="B171:J171"/>
    <mergeCell ref="B172:J172"/>
    <mergeCell ref="C146:K146"/>
    <mergeCell ref="B156:K156"/>
    <mergeCell ref="C157:K157"/>
    <mergeCell ref="C140:K140"/>
    <mergeCell ref="B141:K141"/>
    <mergeCell ref="B142:K142"/>
    <mergeCell ref="C143:K143"/>
    <mergeCell ref="B144:K144"/>
    <mergeCell ref="B145:K145"/>
    <mergeCell ref="B147:K147"/>
    <mergeCell ref="B148:K148"/>
    <mergeCell ref="B149:K149"/>
    <mergeCell ref="B150:K150"/>
    <mergeCell ref="B151:K151"/>
    <mergeCell ref="B152:J152"/>
    <mergeCell ref="B153:J153"/>
    <mergeCell ref="B154:J154"/>
    <mergeCell ref="B155:J155"/>
    <mergeCell ref="B135:K135"/>
    <mergeCell ref="C136:K136"/>
    <mergeCell ref="B137:K137"/>
    <mergeCell ref="B138:K138"/>
    <mergeCell ref="B139:K139"/>
    <mergeCell ref="B128:K128"/>
    <mergeCell ref="B129:K129"/>
    <mergeCell ref="C130:K130"/>
    <mergeCell ref="B131:K131"/>
    <mergeCell ref="B132:K132"/>
    <mergeCell ref="C133:K133"/>
    <mergeCell ref="C122:K122"/>
    <mergeCell ref="B123:K123"/>
    <mergeCell ref="B124:K124"/>
    <mergeCell ref="B125:B127"/>
    <mergeCell ref="C125:K127"/>
    <mergeCell ref="B110:K110"/>
    <mergeCell ref="B121:K121"/>
    <mergeCell ref="B104:K104"/>
    <mergeCell ref="B134:K134"/>
    <mergeCell ref="B107:K107"/>
    <mergeCell ref="B118:K118"/>
    <mergeCell ref="B117:K117"/>
    <mergeCell ref="B116:K116"/>
    <mergeCell ref="B115:K115"/>
    <mergeCell ref="B114:K114"/>
    <mergeCell ref="B113:K113"/>
    <mergeCell ref="B112:K112"/>
    <mergeCell ref="X104:AD104"/>
    <mergeCell ref="B105:K105"/>
    <mergeCell ref="B109:K109"/>
    <mergeCell ref="B102:B103"/>
    <mergeCell ref="C102:K103"/>
    <mergeCell ref="B101:K101"/>
    <mergeCell ref="B94:K94"/>
    <mergeCell ref="B96:K96"/>
    <mergeCell ref="B95:K95"/>
    <mergeCell ref="B106:K106"/>
    <mergeCell ref="B108:K108"/>
    <mergeCell ref="B97:K97"/>
    <mergeCell ref="B99:K99"/>
    <mergeCell ref="A70:A71"/>
    <mergeCell ref="B70:B71"/>
    <mergeCell ref="C70:K71"/>
    <mergeCell ref="B76:K76"/>
    <mergeCell ref="B64:G64"/>
    <mergeCell ref="H64:I64"/>
    <mergeCell ref="J64:K64"/>
    <mergeCell ref="L64:P64"/>
    <mergeCell ref="B65:G65"/>
    <mergeCell ref="H65:I65"/>
    <mergeCell ref="J65:K65"/>
    <mergeCell ref="B72:K72"/>
    <mergeCell ref="B73:K73"/>
    <mergeCell ref="B74:E74"/>
    <mergeCell ref="F74:H74"/>
    <mergeCell ref="I74:K74"/>
    <mergeCell ref="B75:E75"/>
    <mergeCell ref="F75:H75"/>
    <mergeCell ref="I75:K75"/>
    <mergeCell ref="B67:G67"/>
    <mergeCell ref="H67:I67"/>
    <mergeCell ref="J67:K67"/>
    <mergeCell ref="B68:K68"/>
    <mergeCell ref="B69:K69"/>
    <mergeCell ref="I62:K62"/>
    <mergeCell ref="L59:P59"/>
    <mergeCell ref="C48:K48"/>
    <mergeCell ref="B49:K49"/>
    <mergeCell ref="B50:K50"/>
    <mergeCell ref="B44:H44"/>
    <mergeCell ref="B45:H45"/>
    <mergeCell ref="B46:H46"/>
    <mergeCell ref="B47:H47"/>
    <mergeCell ref="L55:P55"/>
    <mergeCell ref="B56:H56"/>
    <mergeCell ref="I56:K56"/>
    <mergeCell ref="B58:K58"/>
    <mergeCell ref="B59:H59"/>
    <mergeCell ref="I59:K59"/>
    <mergeCell ref="B57:H57"/>
    <mergeCell ref="I57:K57"/>
    <mergeCell ref="B51:K51"/>
    <mergeCell ref="B52:K52"/>
    <mergeCell ref="C53:K53"/>
    <mergeCell ref="B54:K54"/>
    <mergeCell ref="B55:H55"/>
    <mergeCell ref="I55:K55"/>
    <mergeCell ref="C38:K38"/>
    <mergeCell ref="B39:H39"/>
    <mergeCell ref="B40:H40"/>
    <mergeCell ref="B41:H41"/>
    <mergeCell ref="B42:H42"/>
    <mergeCell ref="B43:H43"/>
    <mergeCell ref="B35:K35"/>
    <mergeCell ref="C36:K36"/>
    <mergeCell ref="C37:K37"/>
    <mergeCell ref="B27:K27"/>
    <mergeCell ref="B28:K28"/>
    <mergeCell ref="B29:K29"/>
    <mergeCell ref="C30:J30"/>
    <mergeCell ref="B31:K31"/>
    <mergeCell ref="B18:K18"/>
    <mergeCell ref="B22:K22"/>
    <mergeCell ref="C23:K23"/>
    <mergeCell ref="B24:K24"/>
    <mergeCell ref="B25:K25"/>
    <mergeCell ref="C26:K26"/>
    <mergeCell ref="C19:K19"/>
    <mergeCell ref="B20:K20"/>
    <mergeCell ref="B21:K21"/>
    <mergeCell ref="B14:K14"/>
    <mergeCell ref="B15:K15"/>
    <mergeCell ref="C16:K16"/>
    <mergeCell ref="B17:K17"/>
    <mergeCell ref="O8:O9"/>
    <mergeCell ref="P8:Q8"/>
    <mergeCell ref="C10:K10"/>
    <mergeCell ref="B11:K11"/>
    <mergeCell ref="C12:K12"/>
    <mergeCell ref="C13:K13"/>
    <mergeCell ref="B2:Q2"/>
    <mergeCell ref="B3:Q3"/>
    <mergeCell ref="B4:Q4"/>
    <mergeCell ref="A6:A9"/>
    <mergeCell ref="B6:B9"/>
    <mergeCell ref="C6:K9"/>
    <mergeCell ref="L6:Q6"/>
    <mergeCell ref="L7:L9"/>
    <mergeCell ref="M7:Q7"/>
    <mergeCell ref="M8:N8"/>
  </mergeCells>
  <pageMargins left="0.23622047244094491" right="0.23622047244094491" top="0.74803149606299213" bottom="0.74803149606299213" header="0.31496062992125984" footer="0.31496062992125984"/>
  <pageSetup paperSize="9" scale="45" fitToHeight="3" orientation="portrait" r:id="rId1"/>
  <rowBreaks count="1" manualBreakCount="1">
    <brk id="10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раздел 1</vt:lpstr>
      <vt:lpstr>раздел 2</vt:lpstr>
      <vt:lpstr>Расшифровка (доход)</vt:lpstr>
      <vt:lpstr>Расшифровка (расход)</vt:lpstr>
      <vt:lpstr>'раздел 1'!Заголовки_для_печати</vt:lpstr>
      <vt:lpstr>'раздел 2'!Заголовки_для_печати</vt:lpstr>
      <vt:lpstr>'раздел 2'!Область_печати</vt:lpstr>
      <vt:lpstr>'Расшифровка (доход)'!Область_печати</vt:lpstr>
      <vt:lpstr>'Расшифровка (расход)'!Область_печати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Katanaeva_MN</dc:creator>
  <cp:lastModifiedBy>СДЮШОР2</cp:lastModifiedBy>
  <cp:lastPrinted>2020-12-02T12:11:33Z</cp:lastPrinted>
  <dcterms:created xsi:type="dcterms:W3CDTF">2019-10-03T07:17:42Z</dcterms:created>
  <dcterms:modified xsi:type="dcterms:W3CDTF">2021-01-14T15:17:29Z</dcterms:modified>
</cp:coreProperties>
</file>